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615" windowWidth="19395" windowHeight="6540"/>
  </bookViews>
  <sheets>
    <sheet name="Index" sheetId="22" r:id="rId1"/>
    <sheet name="Summary" sheetId="11" r:id="rId2"/>
    <sheet name="Memb" sheetId="16" r:id="rId3"/>
    <sheet name="Home" sheetId="12" r:id="rId4"/>
    <sheet name="Junior" sheetId="14" r:id="rId5"/>
    <sheet name="Int" sheetId="13" r:id="rId6"/>
    <sheet name="British" sheetId="21" r:id="rId7"/>
    <sheet name="Admin" sheetId="15" r:id="rId8"/>
  </sheets>
  <calcPr calcId="145621"/>
</workbook>
</file>

<file path=xl/calcChain.xml><?xml version="1.0" encoding="utf-8"?>
<calcChain xmlns="http://schemas.openxmlformats.org/spreadsheetml/2006/main">
  <c r="I16" i="11" l="1"/>
  <c r="H16" i="11"/>
  <c r="G16" i="11"/>
  <c r="F16" i="11"/>
  <c r="E16" i="11"/>
  <c r="D16" i="11"/>
  <c r="C16" i="11"/>
  <c r="B16" i="11"/>
  <c r="I27" i="11"/>
  <c r="H27" i="11"/>
  <c r="G27" i="11"/>
  <c r="F27" i="11"/>
  <c r="E27" i="11"/>
  <c r="D27" i="11"/>
  <c r="C27" i="11"/>
  <c r="B27" i="11"/>
  <c r="B41" i="11" l="1"/>
  <c r="F41" i="11"/>
  <c r="C41" i="11"/>
  <c r="G41" i="11"/>
  <c r="D41" i="11"/>
  <c r="H41" i="11"/>
  <c r="E41" i="11"/>
  <c r="I41" i="11"/>
  <c r="I43" i="11"/>
  <c r="H43" i="11"/>
  <c r="G43" i="11"/>
  <c r="F43" i="11"/>
  <c r="E43" i="11"/>
  <c r="D43" i="11"/>
  <c r="C43" i="11"/>
  <c r="B43" i="11"/>
  <c r="I42" i="11"/>
  <c r="G42" i="11"/>
  <c r="F42" i="11"/>
  <c r="E42" i="11"/>
  <c r="D42" i="11"/>
  <c r="C42" i="11"/>
  <c r="B42" i="11"/>
  <c r="F41" i="16" l="1"/>
  <c r="H28" i="11" l="1"/>
  <c r="H42" i="11" s="1"/>
  <c r="H41" i="15"/>
  <c r="H40" i="15"/>
  <c r="H39" i="15"/>
  <c r="H38" i="15"/>
  <c r="H37" i="15"/>
  <c r="H36" i="15"/>
  <c r="H30" i="15"/>
  <c r="H19" i="15"/>
  <c r="H17" i="15"/>
  <c r="H16" i="15"/>
  <c r="H15" i="15"/>
  <c r="H14" i="15"/>
  <c r="H13" i="15"/>
  <c r="H12" i="15"/>
  <c r="H29" i="21"/>
  <c r="H27" i="21"/>
  <c r="H26" i="21"/>
  <c r="H25" i="21"/>
  <c r="H24" i="21"/>
  <c r="H23" i="21"/>
  <c r="H22" i="21"/>
  <c r="H16" i="21"/>
  <c r="H15" i="21"/>
  <c r="H14" i="21"/>
  <c r="H13" i="21"/>
  <c r="H12" i="21"/>
  <c r="H11" i="21"/>
  <c r="H18" i="21" s="1"/>
  <c r="H32" i="21" s="1"/>
  <c r="H37" i="13"/>
  <c r="H36" i="13"/>
  <c r="H35" i="13"/>
  <c r="H33" i="13"/>
  <c r="H32" i="13"/>
  <c r="H31" i="13"/>
  <c r="H30" i="13"/>
  <c r="H29" i="13"/>
  <c r="H28" i="13"/>
  <c r="H27" i="13"/>
  <c r="H26" i="13"/>
  <c r="H20" i="13"/>
  <c r="H19" i="13"/>
  <c r="H18" i="13"/>
  <c r="H17" i="13"/>
  <c r="H16" i="13"/>
  <c r="H15" i="13"/>
  <c r="H14" i="13"/>
  <c r="H13" i="13"/>
  <c r="H12" i="13"/>
  <c r="H11" i="13"/>
  <c r="H46" i="14"/>
  <c r="H49" i="14" s="1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6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30" i="12"/>
  <c r="H28" i="12"/>
  <c r="H27" i="12"/>
  <c r="H26" i="12"/>
  <c r="H24" i="12"/>
  <c r="H17" i="12"/>
  <c r="H15" i="12"/>
  <c r="H14" i="12"/>
  <c r="H13" i="12"/>
  <c r="H12" i="12"/>
  <c r="H11" i="12"/>
  <c r="H46" i="16"/>
  <c r="H45" i="16"/>
  <c r="H44" i="16"/>
  <c r="H43" i="16"/>
  <c r="H42" i="16"/>
  <c r="H41" i="16"/>
  <c r="H40" i="16"/>
  <c r="H39" i="16"/>
  <c r="H38" i="16"/>
  <c r="H31" i="16"/>
  <c r="H30" i="16"/>
  <c r="H29" i="16"/>
  <c r="H28" i="16"/>
  <c r="H27" i="16"/>
  <c r="H26" i="16"/>
  <c r="H25" i="16"/>
  <c r="H24" i="16"/>
  <c r="H23" i="16"/>
  <c r="H20" i="16"/>
  <c r="H18" i="16"/>
  <c r="H17" i="16"/>
  <c r="H16" i="16"/>
  <c r="H15" i="16"/>
  <c r="H14" i="16"/>
  <c r="H13" i="16"/>
  <c r="H12" i="16"/>
  <c r="H11" i="16"/>
  <c r="H20" i="12" l="1"/>
  <c r="H22" i="13"/>
  <c r="H48" i="16"/>
  <c r="H19" i="16"/>
  <c r="D24" i="16" l="1"/>
  <c r="D18" i="16" l="1"/>
  <c r="D17" i="16"/>
  <c r="D16" i="16"/>
  <c r="D15" i="16"/>
  <c r="D14" i="16"/>
  <c r="D13" i="16"/>
  <c r="D11" i="16"/>
  <c r="B34" i="16"/>
  <c r="I19" i="16"/>
  <c r="I34" i="16" s="1"/>
  <c r="G19" i="16"/>
  <c r="F19" i="16"/>
  <c r="C19" i="16"/>
  <c r="C34" i="16" s="1"/>
  <c r="B19" i="16"/>
  <c r="D19" i="16" l="1"/>
  <c r="D20" i="16" s="1"/>
  <c r="D34" i="16"/>
  <c r="G20" i="16" l="1"/>
  <c r="G34" i="16" s="1"/>
  <c r="G51" i="16" s="1"/>
  <c r="I23" i="15"/>
  <c r="G23" i="15"/>
  <c r="G25" i="12" l="1"/>
  <c r="H25" i="12" s="1"/>
  <c r="H32" i="12" s="1"/>
  <c r="H35" i="12" s="1"/>
  <c r="I38" i="15" l="1"/>
  <c r="I37" i="15"/>
  <c r="C17" i="12" l="1"/>
  <c r="C30" i="12"/>
  <c r="B42" i="14"/>
  <c r="D26" i="11" l="1"/>
  <c r="C26" i="11"/>
  <c r="D15" i="11"/>
  <c r="C15" i="11"/>
  <c r="G48" i="16"/>
  <c r="G22" i="11" s="1"/>
  <c r="C11" i="11"/>
  <c r="D48" i="16"/>
  <c r="D22" i="11" s="1"/>
  <c r="C48" i="16"/>
  <c r="C22" i="11" s="1"/>
  <c r="B48" i="16"/>
  <c r="B22" i="11" s="1"/>
  <c r="G11" i="11"/>
  <c r="D11" i="11"/>
  <c r="D36" i="11" s="1"/>
  <c r="B11" i="11"/>
  <c r="I19" i="15"/>
  <c r="G19" i="15"/>
  <c r="F19" i="15"/>
  <c r="D19" i="15"/>
  <c r="C19" i="15"/>
  <c r="C46" i="15" s="1"/>
  <c r="B19" i="15"/>
  <c r="B43" i="15"/>
  <c r="D43" i="15"/>
  <c r="C43" i="15"/>
  <c r="C46" i="14"/>
  <c r="C24" i="11" s="1"/>
  <c r="B46" i="14"/>
  <c r="B24" i="11" s="1"/>
  <c r="C26" i="14"/>
  <c r="C13" i="11" s="1"/>
  <c r="B26" i="14"/>
  <c r="B13" i="11" s="1"/>
  <c r="G46" i="14"/>
  <c r="G24" i="11" s="1"/>
  <c r="G26" i="14"/>
  <c r="G13" i="11" s="1"/>
  <c r="D46" i="14"/>
  <c r="D24" i="11" s="1"/>
  <c r="D26" i="14"/>
  <c r="D49" i="14" s="1"/>
  <c r="C39" i="13"/>
  <c r="C25" i="11" s="1"/>
  <c r="C22" i="13"/>
  <c r="C14" i="11" s="1"/>
  <c r="B22" i="13"/>
  <c r="B14" i="11" s="1"/>
  <c r="B39" i="13"/>
  <c r="B25" i="11" s="1"/>
  <c r="G39" i="13"/>
  <c r="G25" i="11" s="1"/>
  <c r="G22" i="13"/>
  <c r="G14" i="11" s="1"/>
  <c r="D39" i="13"/>
  <c r="D25" i="11" s="1"/>
  <c r="D22" i="13"/>
  <c r="D14" i="11" s="1"/>
  <c r="I48" i="16"/>
  <c r="I22" i="11" s="1"/>
  <c r="F48" i="16"/>
  <c r="F22" i="11" s="1"/>
  <c r="I22" i="13"/>
  <c r="I14" i="11" s="1"/>
  <c r="F22" i="13"/>
  <c r="F14" i="11" s="1"/>
  <c r="B18" i="21"/>
  <c r="B15" i="11" s="1"/>
  <c r="B29" i="21"/>
  <c r="B26" i="11" s="1"/>
  <c r="G29" i="21"/>
  <c r="G26" i="11" s="1"/>
  <c r="G18" i="21"/>
  <c r="G15" i="11" s="1"/>
  <c r="D29" i="21"/>
  <c r="D18" i="21"/>
  <c r="D32" i="21" s="1"/>
  <c r="C32" i="21"/>
  <c r="C29" i="21"/>
  <c r="C18" i="21"/>
  <c r="G40" i="11" l="1"/>
  <c r="D39" i="11"/>
  <c r="B40" i="11"/>
  <c r="H14" i="11"/>
  <c r="B38" i="11"/>
  <c r="D40" i="11"/>
  <c r="C38" i="11"/>
  <c r="B39" i="11"/>
  <c r="G36" i="11"/>
  <c r="C36" i="11"/>
  <c r="C40" i="11"/>
  <c r="B36" i="11"/>
  <c r="H22" i="11"/>
  <c r="G39" i="11"/>
  <c r="C39" i="11"/>
  <c r="G38" i="11"/>
  <c r="D13" i="11"/>
  <c r="D38" i="11" s="1"/>
  <c r="G49" i="14"/>
  <c r="G32" i="21"/>
  <c r="C51" i="16"/>
  <c r="C42" i="13"/>
  <c r="B32" i="21"/>
  <c r="D42" i="13"/>
  <c r="G42" i="13"/>
  <c r="B42" i="13"/>
  <c r="B49" i="14"/>
  <c r="B51" i="16"/>
  <c r="B46" i="15"/>
  <c r="D51" i="16"/>
  <c r="D46" i="15"/>
  <c r="C49" i="14"/>
  <c r="D30" i="12" l="1"/>
  <c r="B30" i="12"/>
  <c r="B32" i="12" s="1"/>
  <c r="B23" i="11" s="1"/>
  <c r="B30" i="11" s="1"/>
  <c r="B17" i="12"/>
  <c r="B20" i="12"/>
  <c r="B12" i="11" s="1"/>
  <c r="G32" i="12"/>
  <c r="G23" i="11" s="1"/>
  <c r="G20" i="12"/>
  <c r="G12" i="11" s="1"/>
  <c r="G18" i="11" s="1"/>
  <c r="D32" i="12"/>
  <c r="D23" i="11" s="1"/>
  <c r="D30" i="11" s="1"/>
  <c r="D20" i="12"/>
  <c r="D12" i="11" s="1"/>
  <c r="C32" i="12"/>
  <c r="C23" i="11" s="1"/>
  <c r="C30" i="11" s="1"/>
  <c r="C20" i="12"/>
  <c r="C12" i="11" s="1"/>
  <c r="C18" i="11" s="1"/>
  <c r="D18" i="11" l="1"/>
  <c r="D32" i="11" s="1"/>
  <c r="D37" i="11"/>
  <c r="D45" i="11" s="1"/>
  <c r="B18" i="11"/>
  <c r="B32" i="11" s="1"/>
  <c r="B37" i="11"/>
  <c r="B45" i="11" s="1"/>
  <c r="C37" i="11"/>
  <c r="C45" i="11" s="1"/>
  <c r="G37" i="11"/>
  <c r="C32" i="11"/>
  <c r="G35" i="12"/>
  <c r="B35" i="12"/>
  <c r="D35" i="12"/>
  <c r="C35" i="12"/>
  <c r="E19" i="16" l="1"/>
  <c r="I29" i="21"/>
  <c r="I26" i="11" s="1"/>
  <c r="I18" i="21"/>
  <c r="I15" i="11" s="1"/>
  <c r="I39" i="13"/>
  <c r="I25" i="11" s="1"/>
  <c r="I39" i="11" s="1"/>
  <c r="I46" i="14"/>
  <c r="I24" i="11" s="1"/>
  <c r="I26" i="14"/>
  <c r="I13" i="11" s="1"/>
  <c r="I38" i="11" s="1"/>
  <c r="I32" i="12"/>
  <c r="I23" i="11" s="1"/>
  <c r="I20" i="12"/>
  <c r="I12" i="11" s="1"/>
  <c r="I18" i="11" s="1"/>
  <c r="I11" i="11"/>
  <c r="I36" i="11" s="1"/>
  <c r="I40" i="11" l="1"/>
  <c r="I37" i="11"/>
  <c r="I51" i="16"/>
  <c r="I32" i="21"/>
  <c r="I42" i="13"/>
  <c r="I49" i="14"/>
  <c r="I35" i="12"/>
  <c r="F34" i="13" l="1"/>
  <c r="F39" i="13" l="1"/>
  <c r="F25" i="11" s="1"/>
  <c r="H34" i="13"/>
  <c r="H39" i="13" s="1"/>
  <c r="H42" i="13" s="1"/>
  <c r="H25" i="11" l="1"/>
  <c r="H39" i="11" s="1"/>
  <c r="F39" i="11"/>
  <c r="F46" i="14" l="1"/>
  <c r="F24" i="11" s="1"/>
  <c r="H24" i="11" s="1"/>
  <c r="F26" i="14"/>
  <c r="F13" i="11" s="1"/>
  <c r="F29" i="21"/>
  <c r="F26" i="11" s="1"/>
  <c r="H26" i="11" s="1"/>
  <c r="F18" i="21"/>
  <c r="F15" i="11" s="1"/>
  <c r="F38" i="11" l="1"/>
  <c r="H13" i="11"/>
  <c r="H38" i="11" s="1"/>
  <c r="F40" i="11"/>
  <c r="H15" i="11"/>
  <c r="H40" i="11" s="1"/>
  <c r="F32" i="21"/>
  <c r="F49" i="14"/>
  <c r="F20" i="12" l="1"/>
  <c r="F12" i="11" s="1"/>
  <c r="F18" i="11" s="1"/>
  <c r="F32" i="12"/>
  <c r="F23" i="11" s="1"/>
  <c r="H23" i="11" s="1"/>
  <c r="F37" i="11" l="1"/>
  <c r="H12" i="11"/>
  <c r="F35" i="12"/>
  <c r="F42" i="13"/>
  <c r="H37" i="11" l="1"/>
  <c r="H18" i="11"/>
  <c r="F22" i="16"/>
  <c r="H22" i="16" s="1"/>
  <c r="F29" i="15" l="1"/>
  <c r="F32" i="15"/>
  <c r="F31" i="15"/>
  <c r="F28" i="15"/>
  <c r="F27" i="15"/>
  <c r="F26" i="15"/>
  <c r="F25" i="15"/>
  <c r="F24" i="15"/>
  <c r="F23" i="15"/>
  <c r="H23" i="15" s="1"/>
  <c r="H24" i="15" l="1"/>
  <c r="H26" i="15"/>
  <c r="G31" i="15"/>
  <c r="H31" i="15" s="1"/>
  <c r="I31" i="15"/>
  <c r="I27" i="15"/>
  <c r="G27" i="15"/>
  <c r="H27" i="15" s="1"/>
  <c r="G24" i="15"/>
  <c r="I24" i="15"/>
  <c r="I32" i="15"/>
  <c r="G32" i="15"/>
  <c r="H32" i="15" s="1"/>
  <c r="G26" i="15"/>
  <c r="I26" i="15"/>
  <c r="I25" i="15"/>
  <c r="G25" i="15"/>
  <c r="H25" i="15" s="1"/>
  <c r="F21" i="16"/>
  <c r="I29" i="15"/>
  <c r="G29" i="15"/>
  <c r="H29" i="15" s="1"/>
  <c r="G28" i="15"/>
  <c r="H28" i="15" s="1"/>
  <c r="I28" i="15"/>
  <c r="F35" i="15"/>
  <c r="F33" i="15"/>
  <c r="E39" i="13"/>
  <c r="E25" i="11" s="1"/>
  <c r="F34" i="15"/>
  <c r="E48" i="16"/>
  <c r="E34" i="16"/>
  <c r="F34" i="16" l="1"/>
  <c r="F11" i="11" s="1"/>
  <c r="H21" i="16"/>
  <c r="H34" i="16" s="1"/>
  <c r="H51" i="16" s="1"/>
  <c r="G33" i="15"/>
  <c r="H33" i="15" s="1"/>
  <c r="I33" i="15"/>
  <c r="F43" i="15"/>
  <c r="I34" i="15"/>
  <c r="G34" i="15"/>
  <c r="H34" i="15" s="1"/>
  <c r="E19" i="15"/>
  <c r="G35" i="15"/>
  <c r="G43" i="15" s="1"/>
  <c r="I35" i="15"/>
  <c r="E22" i="13"/>
  <c r="E14" i="11" s="1"/>
  <c r="E22" i="11"/>
  <c r="E32" i="12"/>
  <c r="E23" i="11" s="1"/>
  <c r="E46" i="14"/>
  <c r="E24" i="11" s="1"/>
  <c r="E18" i="21"/>
  <c r="E15" i="11" s="1"/>
  <c r="E26" i="14"/>
  <c r="E20" i="12"/>
  <c r="E12" i="11" s="1"/>
  <c r="E43" i="15"/>
  <c r="E11" i="11"/>
  <c r="E29" i="21"/>
  <c r="E26" i="11" s="1"/>
  <c r="E39" i="11" l="1"/>
  <c r="E18" i="11"/>
  <c r="E36" i="11"/>
  <c r="E40" i="11"/>
  <c r="E37" i="11"/>
  <c r="F36" i="11"/>
  <c r="F45" i="11" s="1"/>
  <c r="I43" i="15"/>
  <c r="H35" i="15"/>
  <c r="H43" i="15"/>
  <c r="H46" i="15" s="1"/>
  <c r="F51" i="16"/>
  <c r="H11" i="11"/>
  <c r="F46" i="15"/>
  <c r="I46" i="15"/>
  <c r="F30" i="11"/>
  <c r="G46" i="15"/>
  <c r="E51" i="16"/>
  <c r="E46" i="15"/>
  <c r="E49" i="14"/>
  <c r="E13" i="11"/>
  <c r="E38" i="11" s="1"/>
  <c r="E42" i="13"/>
  <c r="E35" i="12"/>
  <c r="E30" i="11"/>
  <c r="E32" i="21"/>
  <c r="E45" i="11" l="1"/>
  <c r="F32" i="11"/>
  <c r="H36" i="11"/>
  <c r="G30" i="11"/>
  <c r="G32" i="11" s="1"/>
  <c r="G45" i="11"/>
  <c r="I30" i="11"/>
  <c r="I32" i="11" s="1"/>
  <c r="I45" i="11"/>
  <c r="E32" i="11"/>
  <c r="H30" i="11" l="1"/>
  <c r="H32" i="11" s="1"/>
  <c r="H45" i="11"/>
</calcChain>
</file>

<file path=xl/sharedStrings.xml><?xml version="1.0" encoding="utf-8"?>
<sst xmlns="http://schemas.openxmlformats.org/spreadsheetml/2006/main" count="425" uniqueCount="187">
  <si>
    <t>ENGLISH CHESS FEDERATION</t>
  </si>
  <si>
    <t>Contingency</t>
  </si>
  <si>
    <t>Depreciation</t>
  </si>
  <si>
    <t>PIF income</t>
  </si>
  <si>
    <t>Corporation tax</t>
  </si>
  <si>
    <t>Donations</t>
  </si>
  <si>
    <t>President's expenses</t>
  </si>
  <si>
    <t>Entry fees</t>
  </si>
  <si>
    <t>Grading administrator</t>
  </si>
  <si>
    <t>FIDE rating fees</t>
  </si>
  <si>
    <t>FIDE registration fees</t>
  </si>
  <si>
    <t>Stock write off</t>
  </si>
  <si>
    <t>2011/12</t>
  </si>
  <si>
    <t>Sundry</t>
  </si>
  <si>
    <t>Certificate of Merit</t>
  </si>
  <si>
    <t>English Championship prize</t>
  </si>
  <si>
    <t>INCOME</t>
  </si>
  <si>
    <t>Interest</t>
  </si>
  <si>
    <t>EXPENDITURE</t>
  </si>
  <si>
    <t>Home Chess</t>
  </si>
  <si>
    <t>Junior Chess</t>
  </si>
  <si>
    <t>Women's Chess</t>
  </si>
  <si>
    <t>International Chess</t>
  </si>
  <si>
    <t>British Championships</t>
  </si>
  <si>
    <t>Certificate of Excellence</t>
  </si>
  <si>
    <t>Loan interest</t>
  </si>
  <si>
    <t>RESULT FOR THE YEAR</t>
  </si>
  <si>
    <t>National Club Championships</t>
  </si>
  <si>
    <t>County Championships</t>
  </si>
  <si>
    <t>NET INCOME/(EXPENDITURE)</t>
  </si>
  <si>
    <t>European Individual</t>
  </si>
  <si>
    <t>European Seniors</t>
  </si>
  <si>
    <t>Other events</t>
  </si>
  <si>
    <t>Grants to individuals</t>
  </si>
  <si>
    <t>Other expenditure</t>
  </si>
  <si>
    <t>Glorney, Gilbert, Stokes &amp; Robinson</t>
  </si>
  <si>
    <t>National Schools</t>
  </si>
  <si>
    <t>World Youth</t>
  </si>
  <si>
    <t>Other International Tournaments</t>
  </si>
  <si>
    <t>Yearbook</t>
  </si>
  <si>
    <t>Salaries and NIC Office Staff</t>
  </si>
  <si>
    <t>Printing &amp; Stationery</t>
  </si>
  <si>
    <t>Photocopying</t>
  </si>
  <si>
    <t>Credit card charges</t>
  </si>
  <si>
    <t>Bank charges</t>
  </si>
  <si>
    <t>Insurance</t>
  </si>
  <si>
    <t>Audit Fee</t>
  </si>
  <si>
    <t>Telecommunications</t>
  </si>
  <si>
    <t>Postage</t>
  </si>
  <si>
    <t>Internet and website</t>
  </si>
  <si>
    <t>Rent and rates</t>
  </si>
  <si>
    <t>Office equipment maintenance &amp; rental</t>
  </si>
  <si>
    <t>Board and Council expenses</t>
  </si>
  <si>
    <t>Direct members sundry income</t>
  </si>
  <si>
    <t>Newsletter</t>
  </si>
  <si>
    <t>Mailing, sundries etc.</t>
  </si>
  <si>
    <t>Other</t>
  </si>
  <si>
    <t>Non-territorial affiliates</t>
  </si>
  <si>
    <t>Awards</t>
  </si>
  <si>
    <t>Sale of grading lists</t>
  </si>
  <si>
    <t>International Rating Officer</t>
  </si>
  <si>
    <t>Sponsorship</t>
  </si>
  <si>
    <t>Prizes</t>
  </si>
  <si>
    <t>Appearance Fees (including hotel)</t>
  </si>
  <si>
    <t>Control team</t>
  </si>
  <si>
    <t>Presentation and commentary</t>
  </si>
  <si>
    <t>Venue</t>
  </si>
  <si>
    <t>European Youth</t>
  </si>
  <si>
    <t>World Junior</t>
  </si>
  <si>
    <t>Junior Platinum</t>
  </si>
  <si>
    <t>Junior Gold</t>
  </si>
  <si>
    <t>Junior Silver</t>
  </si>
  <si>
    <t>Junior Bronze</t>
  </si>
  <si>
    <t>2012/13</t>
  </si>
  <si>
    <t>Budget</t>
  </si>
  <si>
    <t>Grading list printing</t>
  </si>
  <si>
    <t>Old membership scheme - individuals</t>
  </si>
  <si>
    <t>World Schools</t>
  </si>
  <si>
    <t>Old membership scheme - MOs</t>
  </si>
  <si>
    <t>Online membership</t>
  </si>
  <si>
    <t>EU Youth</t>
  </si>
  <si>
    <t>Gold</t>
  </si>
  <si>
    <t>Silver</t>
  </si>
  <si>
    <t>Bronze</t>
  </si>
  <si>
    <t>Platinum</t>
  </si>
  <si>
    <t>Online transaction fees</t>
  </si>
  <si>
    <t>2012/13 FORECAST AND 2013/14 BUDGET</t>
  </si>
  <si>
    <t>2010/11</t>
  </si>
  <si>
    <t>Actual</t>
  </si>
  <si>
    <t>To date</t>
  </si>
  <si>
    <t>Forecast</t>
  </si>
  <si>
    <t>2013/14</t>
  </si>
  <si>
    <t>4 month</t>
  </si>
  <si>
    <t>to date and forecast columns relate to the events that finished in July 2012.</t>
  </si>
  <si>
    <t>Transfer May to August income</t>
  </si>
  <si>
    <t>Game Fee League</t>
  </si>
  <si>
    <t>Game Fee Congress</t>
  </si>
  <si>
    <t>Game Fee Prior year</t>
  </si>
  <si>
    <t>Game Fee Inter-club</t>
  </si>
  <si>
    <t>Other marketing expenses</t>
  </si>
  <si>
    <t>FIDE membership fee</t>
  </si>
  <si>
    <t>FIDE arbiters licences</t>
  </si>
  <si>
    <t>Master points</t>
  </si>
  <si>
    <t>elements of grading relating to Home Chess (FIDE and IRO are reported under the International Directorate)</t>
  </si>
  <si>
    <t>12 month</t>
  </si>
  <si>
    <t>May/Aug</t>
  </si>
  <si>
    <t>World Cities</t>
  </si>
  <si>
    <t>9 months</t>
  </si>
  <si>
    <t>John Robinson/PIF</t>
  </si>
  <si>
    <t>Game Fee Junior</t>
  </si>
  <si>
    <t>Membership/Game Fee</t>
  </si>
  <si>
    <t>Administration</t>
  </si>
  <si>
    <t>Government grant</t>
  </si>
  <si>
    <t>Insurance services commission</t>
  </si>
  <si>
    <t>European Teams</t>
  </si>
  <si>
    <t>Olympiad</t>
  </si>
  <si>
    <t>Notes</t>
  </si>
  <si>
    <t xml:space="preserve">1.  The 2012 World Junior championship was the responsibility of the International Directorate.  It has been agreed that </t>
  </si>
  <si>
    <t>future events will revert to Junior.</t>
  </si>
  <si>
    <t xml:space="preserve">2013 and an Olympiad (held in Tromso in August 2014).  Whereas the European Team Championship is invariably held in late </t>
  </si>
  <si>
    <t>October, early November, the timing of the Olympiad is far more variable.  There is unlikely to be either of these events taking</t>
  </si>
  <si>
    <t>place in the 2014/15 financial year.</t>
  </si>
  <si>
    <t>Membership sub-total</t>
  </si>
  <si>
    <t>Marketing income</t>
  </si>
  <si>
    <t>Other FIDE fees</t>
  </si>
  <si>
    <t>FIDE Arbiters licences</t>
  </si>
  <si>
    <t>2.  The World Cities was entered for the first time in December 2012.  This event takes place every two years, and therefore</t>
  </si>
  <si>
    <t>does not impact on the present budget.</t>
  </si>
  <si>
    <t>3.  In the 12 month period ending on 31 August 2014 there will be both a European Team Championship (held in November</t>
  </si>
  <si>
    <t>European Schools</t>
  </si>
  <si>
    <t>World Games</t>
  </si>
  <si>
    <t>Other income (inc JRT)</t>
  </si>
  <si>
    <t>Girls Chess</t>
  </si>
  <si>
    <t>European Youth Grand Prix</t>
  </si>
  <si>
    <t>English Youth Grand Prix</t>
  </si>
  <si>
    <t>1.  Both the 2013 and 2014 World Youth events fall into the 2013/14 finacial year.</t>
  </si>
  <si>
    <t>2.  The World Schools figures for the 4 month period are high because the event is in Greece and the ECF is sending the</t>
  </si>
  <si>
    <t>largest ever ECF team for any event.  The 2014 event is in Peru and will therefore be more expensive and less popular with</t>
  </si>
  <si>
    <t>parents.</t>
  </si>
  <si>
    <t>[World U18 Olympiad, currently included under "Other International Tournaments" to be split out in final version.  There is £8,000</t>
  </si>
  <si>
    <t>budgeted in the 4 month period, with nothing in 2013/14 because of the timing of the event].</t>
  </si>
  <si>
    <t xml:space="preserve">for </t>
  </si>
  <si>
    <t>accounts</t>
  </si>
  <si>
    <t>account</t>
  </si>
  <si>
    <t>1.  Online membership costs represent amounts payable to PaySubsOnline to set up the system, including an additional amount agreed</t>
  </si>
  <si>
    <t>by the Board for enhancements.</t>
  </si>
  <si>
    <t>2.  Online transaction fees represent amounts payable to PaySUbsOnline and Paypal in respect of memberships processed through the</t>
  </si>
  <si>
    <t>online system.  The forecast is lower than the to date because the volume of transactions has qualified the ECF for a rebate.</t>
  </si>
  <si>
    <t>Elite Development Support</t>
  </si>
  <si>
    <t>Elite Development</t>
  </si>
  <si>
    <t>5.  Elite Development covers such events as the World Cup and the European Individual.</t>
  </si>
  <si>
    <t>NET</t>
  </si>
  <si>
    <t>FINANCE COUNCIL MEETING 13 APRIL 2013</t>
  </si>
  <si>
    <t>Summary</t>
  </si>
  <si>
    <t>C18.9.2</t>
  </si>
  <si>
    <t>1. SUMMARY PROFIT AND LOSS ACCOUNT</t>
  </si>
  <si>
    <t>2. MEMBERSHIP AND MARKETING DIRECTORATE</t>
  </si>
  <si>
    <t>3. HOME DIRECTORATE (EXCLUDING BRITISH CHAMPIONSHIPS)</t>
  </si>
  <si>
    <t>4. JUNIOR CHESS AND EDUCATION DIRECTORATE</t>
  </si>
  <si>
    <t>5. INTERNATIONAL DIRECTORATE</t>
  </si>
  <si>
    <t>6. BRITISH CHAMPIONSHIPS</t>
  </si>
  <si>
    <t>7. ADMINISTRATION</t>
  </si>
  <si>
    <t>INDEX</t>
  </si>
  <si>
    <t>Membership and Marketing Directorate</t>
  </si>
  <si>
    <t>Home Chess (excluding British Championships)</t>
  </si>
  <si>
    <t>International Directorate</t>
  </si>
  <si>
    <t>Junior Chess and Education Directorate</t>
  </si>
  <si>
    <t>1. Salaries reflects the reduction in staff to 2.4 members</t>
  </si>
  <si>
    <t>2. Interest is budgeted on the assumption that surplus funds are transferred to a fixed deposit with effect from 1 September 2013.</t>
  </si>
  <si>
    <t>1.  2010/11 relates to Canterbury, 2011/12 to Sheffield, 2012/13 to North Shields and the 4 month May/August budget to Torquay.</t>
  </si>
  <si>
    <t>2.  The venue and format for the event to take place in 2014 have not yet been finalised.  Indicative numbers indictaing a break even</t>
  </si>
  <si>
    <t>position have been included in this column: any significant changes will be presented to Council for approval at the AGM.</t>
  </si>
  <si>
    <t>4.  In order for the best teams (both men's and women's) to be sent to these events, which inevitably increases the sosts, a significant</t>
  </si>
  <si>
    <t>amount of income will need to be raised.  The International Director will need the active assistance both of other Board members</t>
  </si>
  <si>
    <t>and individual members of Council if this is to be achieved.</t>
  </si>
  <si>
    <t>3.  Donations for Torquay include the utilisation of £7,500 from the Martin Hawley receipt to cover venue costs and a pledged amount of</t>
  </si>
  <si>
    <t>£10,000.</t>
  </si>
  <si>
    <t>1. This section covers what were previously reported separately as Home, Women's Chess, Congress Chess and the</t>
  </si>
  <si>
    <t>2. Under the accounting policy for unfinished events, the County Championship and National Club figures reported in the</t>
  </si>
  <si>
    <t>Other "British" events</t>
  </si>
  <si>
    <t>3. In view of the low sales it is not proposed to produce further printed grading lists.</t>
  </si>
  <si>
    <t>4. A Women's Championship will be started, and is expected to break even as a result of sponsorship/donations.</t>
  </si>
  <si>
    <t>5.  The "other British" figures for 2011/12 relate to the British Blitz which that year was dealt with through the ECF books.</t>
  </si>
  <si>
    <t>Consideration will be given to seeking to bring other events with "British" in the title in-house in the future on a break-even basis: no</t>
  </si>
  <si>
    <t>income or expenditure has currently been included for such items.</t>
  </si>
  <si>
    <t>3. The "Transfer May to August income" line represents a notional apportionment of part of the membership income to cover admin</t>
  </si>
  <si>
    <t>costs arising in the last four months of the 16 month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</si>
</sst>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5" fillId="0" borderId="2" xfId="0" applyNumberFormat="1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0" fontId="7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0" fontId="7" fillId="0" borderId="0" xfId="0" applyFont="1" applyAlignment="1">
      <alignment horizontal="right"/>
    </xf>
    <xf numFmtId="3" fontId="9" fillId="0" borderId="1" xfId="0" applyNumberFormat="1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11" fillId="0" borderId="0" xfId="0" applyFont="1"/>
    <xf numFmtId="0" fontId="2" fillId="0" borderId="0" xfId="0" applyFont="1"/>
    <xf numFmtId="3" fontId="5" fillId="0" borderId="1" xfId="0" applyNumberFormat="1" applyFont="1" applyBorder="1"/>
    <xf numFmtId="3" fontId="4" fillId="0" borderId="0" xfId="0" applyNumberFormat="1" applyFont="1" applyFill="1"/>
    <xf numFmtId="3" fontId="5" fillId="0" borderId="0" xfId="0" applyNumberFormat="1" applyFont="1" applyFill="1"/>
    <xf numFmtId="3" fontId="10" fillId="0" borderId="1" xfId="0" applyNumberFormat="1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workbookViewId="0">
      <selection activeCell="B15" sqref="B15"/>
    </sheetView>
  </sheetViews>
  <sheetFormatPr defaultRowHeight="15" x14ac:dyDescent="0.25"/>
  <cols>
    <col min="1" max="1" width="5.7109375" style="43" customWidth="1"/>
    <col min="2" max="2" width="61.85546875" customWidth="1"/>
  </cols>
  <sheetData>
    <row r="1" spans="1:4" x14ac:dyDescent="0.25">
      <c r="A1" s="44" t="s">
        <v>0</v>
      </c>
      <c r="B1" s="27"/>
      <c r="C1" s="22" t="s">
        <v>154</v>
      </c>
      <c r="D1" s="27"/>
    </row>
    <row r="2" spans="1:4" x14ac:dyDescent="0.25">
      <c r="A2" s="44" t="s">
        <v>152</v>
      </c>
      <c r="B2" s="27"/>
      <c r="C2" s="27"/>
      <c r="D2" s="27"/>
    </row>
    <row r="3" spans="1:4" x14ac:dyDescent="0.25">
      <c r="A3" s="44" t="s">
        <v>86</v>
      </c>
      <c r="B3" s="27"/>
      <c r="C3" s="27"/>
      <c r="D3" s="27"/>
    </row>
    <row r="4" spans="1:4" x14ac:dyDescent="0.25">
      <c r="A4" s="44" t="s">
        <v>162</v>
      </c>
      <c r="B4" s="27"/>
      <c r="C4" s="27"/>
      <c r="D4" s="27"/>
    </row>
    <row r="5" spans="1:4" x14ac:dyDescent="0.25">
      <c r="A5" s="45"/>
      <c r="B5" s="27"/>
      <c r="C5" s="27"/>
      <c r="D5" s="27"/>
    </row>
    <row r="6" spans="1:4" x14ac:dyDescent="0.25">
      <c r="A6" s="45"/>
      <c r="B6" s="27"/>
      <c r="C6" s="27"/>
      <c r="D6" s="27"/>
    </row>
    <row r="7" spans="1:4" x14ac:dyDescent="0.25">
      <c r="A7" s="45">
        <v>1</v>
      </c>
      <c r="B7" s="27" t="s">
        <v>153</v>
      </c>
      <c r="C7" s="27"/>
      <c r="D7" s="27"/>
    </row>
    <row r="8" spans="1:4" x14ac:dyDescent="0.25">
      <c r="A8" s="45">
        <v>2</v>
      </c>
      <c r="B8" s="27" t="s">
        <v>163</v>
      </c>
      <c r="C8" s="27"/>
      <c r="D8" s="27"/>
    </row>
    <row r="9" spans="1:4" x14ac:dyDescent="0.25">
      <c r="A9" s="45">
        <v>3</v>
      </c>
      <c r="B9" s="27" t="s">
        <v>164</v>
      </c>
      <c r="C9" s="27"/>
      <c r="D9" s="27"/>
    </row>
    <row r="10" spans="1:4" x14ac:dyDescent="0.25">
      <c r="A10" s="45">
        <v>4</v>
      </c>
      <c r="B10" s="27" t="s">
        <v>166</v>
      </c>
      <c r="C10" s="27"/>
      <c r="D10" s="27"/>
    </row>
    <row r="11" spans="1:4" x14ac:dyDescent="0.25">
      <c r="A11" s="45">
        <v>5</v>
      </c>
      <c r="B11" s="27" t="s">
        <v>165</v>
      </c>
      <c r="C11" s="27"/>
      <c r="D11" s="27"/>
    </row>
    <row r="12" spans="1:4" x14ac:dyDescent="0.25">
      <c r="A12" s="45">
        <v>6</v>
      </c>
      <c r="B12" s="27" t="s">
        <v>23</v>
      </c>
      <c r="C12" s="27"/>
      <c r="D12" s="27"/>
    </row>
    <row r="13" spans="1:4" x14ac:dyDescent="0.25">
      <c r="A13" s="45">
        <v>7</v>
      </c>
      <c r="B13" s="27" t="s">
        <v>111</v>
      </c>
      <c r="C13" s="27"/>
      <c r="D13" s="27"/>
    </row>
    <row r="14" spans="1:4" x14ac:dyDescent="0.25">
      <c r="A14" s="45"/>
      <c r="B14" s="27"/>
      <c r="C14" s="27"/>
      <c r="D14" s="27"/>
    </row>
    <row r="15" spans="1:4" x14ac:dyDescent="0.25">
      <c r="A15" s="45"/>
      <c r="B15" s="27"/>
      <c r="C15" s="27"/>
      <c r="D15" s="27"/>
    </row>
    <row r="16" spans="1:4" x14ac:dyDescent="0.25">
      <c r="A16" s="45"/>
      <c r="B16" s="27"/>
      <c r="C16" s="27"/>
      <c r="D16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3" workbookViewId="0">
      <selection activeCell="H47" sqref="H47"/>
    </sheetView>
  </sheetViews>
  <sheetFormatPr defaultRowHeight="14.25" x14ac:dyDescent="0.2"/>
  <cols>
    <col min="1" max="1" width="26.28515625" style="27" customWidth="1"/>
    <col min="2" max="3" width="9.7109375" style="9" customWidth="1"/>
    <col min="4" max="4" width="9.7109375" style="23" customWidth="1"/>
    <col min="5" max="6" width="9.7109375" style="9" customWidth="1"/>
    <col min="7" max="7" width="9.7109375" style="23" customWidth="1"/>
    <col min="8" max="8" width="9.7109375" style="9" customWidth="1"/>
    <col min="9" max="9" width="9.7109375" style="23" customWidth="1"/>
    <col min="10" max="252" width="9.140625" style="27"/>
    <col min="253" max="253" width="26.28515625" style="27" customWidth="1"/>
    <col min="254" max="508" width="9.140625" style="27"/>
    <col min="509" max="509" width="26.28515625" style="27" customWidth="1"/>
    <col min="510" max="764" width="9.140625" style="27"/>
    <col min="765" max="765" width="26.28515625" style="27" customWidth="1"/>
    <col min="766" max="1020" width="9.140625" style="27"/>
    <col min="1021" max="1021" width="26.28515625" style="27" customWidth="1"/>
    <col min="1022" max="1276" width="9.140625" style="27"/>
    <col min="1277" max="1277" width="26.28515625" style="27" customWidth="1"/>
    <col min="1278" max="1532" width="9.140625" style="27"/>
    <col min="1533" max="1533" width="26.28515625" style="27" customWidth="1"/>
    <col min="1534" max="1788" width="9.140625" style="27"/>
    <col min="1789" max="1789" width="26.28515625" style="27" customWidth="1"/>
    <col min="1790" max="2044" width="9.140625" style="27"/>
    <col min="2045" max="2045" width="26.28515625" style="27" customWidth="1"/>
    <col min="2046" max="2300" width="9.140625" style="27"/>
    <col min="2301" max="2301" width="26.28515625" style="27" customWidth="1"/>
    <col min="2302" max="2556" width="9.140625" style="27"/>
    <col min="2557" max="2557" width="26.28515625" style="27" customWidth="1"/>
    <col min="2558" max="2812" width="9.140625" style="27"/>
    <col min="2813" max="2813" width="26.28515625" style="27" customWidth="1"/>
    <col min="2814" max="3068" width="9.140625" style="27"/>
    <col min="3069" max="3069" width="26.28515625" style="27" customWidth="1"/>
    <col min="3070" max="3324" width="9.140625" style="27"/>
    <col min="3325" max="3325" width="26.28515625" style="27" customWidth="1"/>
    <col min="3326" max="3580" width="9.140625" style="27"/>
    <col min="3581" max="3581" width="26.28515625" style="27" customWidth="1"/>
    <col min="3582" max="3836" width="9.140625" style="27"/>
    <col min="3837" max="3837" width="26.28515625" style="27" customWidth="1"/>
    <col min="3838" max="4092" width="9.140625" style="27"/>
    <col min="4093" max="4093" width="26.28515625" style="27" customWidth="1"/>
    <col min="4094" max="4348" width="9.140625" style="27"/>
    <col min="4349" max="4349" width="26.28515625" style="27" customWidth="1"/>
    <col min="4350" max="4604" width="9.140625" style="27"/>
    <col min="4605" max="4605" width="26.28515625" style="27" customWidth="1"/>
    <col min="4606" max="4860" width="9.140625" style="27"/>
    <col min="4861" max="4861" width="26.28515625" style="27" customWidth="1"/>
    <col min="4862" max="5116" width="9.140625" style="27"/>
    <col min="5117" max="5117" width="26.28515625" style="27" customWidth="1"/>
    <col min="5118" max="5372" width="9.140625" style="27"/>
    <col min="5373" max="5373" width="26.28515625" style="27" customWidth="1"/>
    <col min="5374" max="5628" width="9.140625" style="27"/>
    <col min="5629" max="5629" width="26.28515625" style="27" customWidth="1"/>
    <col min="5630" max="5884" width="9.140625" style="27"/>
    <col min="5885" max="5885" width="26.28515625" style="27" customWidth="1"/>
    <col min="5886" max="6140" width="9.140625" style="27"/>
    <col min="6141" max="6141" width="26.28515625" style="27" customWidth="1"/>
    <col min="6142" max="6396" width="9.140625" style="27"/>
    <col min="6397" max="6397" width="26.28515625" style="27" customWidth="1"/>
    <col min="6398" max="6652" width="9.140625" style="27"/>
    <col min="6653" max="6653" width="26.28515625" style="27" customWidth="1"/>
    <col min="6654" max="6908" width="9.140625" style="27"/>
    <col min="6909" max="6909" width="26.28515625" style="27" customWidth="1"/>
    <col min="6910" max="7164" width="9.140625" style="27"/>
    <col min="7165" max="7165" width="26.28515625" style="27" customWidth="1"/>
    <col min="7166" max="7420" width="9.140625" style="27"/>
    <col min="7421" max="7421" width="26.28515625" style="27" customWidth="1"/>
    <col min="7422" max="7676" width="9.140625" style="27"/>
    <col min="7677" max="7677" width="26.28515625" style="27" customWidth="1"/>
    <col min="7678" max="7932" width="9.140625" style="27"/>
    <col min="7933" max="7933" width="26.28515625" style="27" customWidth="1"/>
    <col min="7934" max="8188" width="9.140625" style="27"/>
    <col min="8189" max="8189" width="26.28515625" style="27" customWidth="1"/>
    <col min="8190" max="8444" width="9.140625" style="27"/>
    <col min="8445" max="8445" width="26.28515625" style="27" customWidth="1"/>
    <col min="8446" max="8700" width="9.140625" style="27"/>
    <col min="8701" max="8701" width="26.28515625" style="27" customWidth="1"/>
    <col min="8702" max="8956" width="9.140625" style="27"/>
    <col min="8957" max="8957" width="26.28515625" style="27" customWidth="1"/>
    <col min="8958" max="9212" width="9.140625" style="27"/>
    <col min="9213" max="9213" width="26.28515625" style="27" customWidth="1"/>
    <col min="9214" max="9468" width="9.140625" style="27"/>
    <col min="9469" max="9469" width="26.28515625" style="27" customWidth="1"/>
    <col min="9470" max="9724" width="9.140625" style="27"/>
    <col min="9725" max="9725" width="26.28515625" style="27" customWidth="1"/>
    <col min="9726" max="9980" width="9.140625" style="27"/>
    <col min="9981" max="9981" width="26.28515625" style="27" customWidth="1"/>
    <col min="9982" max="10236" width="9.140625" style="27"/>
    <col min="10237" max="10237" width="26.28515625" style="27" customWidth="1"/>
    <col min="10238" max="10492" width="9.140625" style="27"/>
    <col min="10493" max="10493" width="26.28515625" style="27" customWidth="1"/>
    <col min="10494" max="10748" width="9.140625" style="27"/>
    <col min="10749" max="10749" width="26.28515625" style="27" customWidth="1"/>
    <col min="10750" max="11004" width="9.140625" style="27"/>
    <col min="11005" max="11005" width="26.28515625" style="27" customWidth="1"/>
    <col min="11006" max="11260" width="9.140625" style="27"/>
    <col min="11261" max="11261" width="26.28515625" style="27" customWidth="1"/>
    <col min="11262" max="11516" width="9.140625" style="27"/>
    <col min="11517" max="11517" width="26.28515625" style="27" customWidth="1"/>
    <col min="11518" max="11772" width="9.140625" style="27"/>
    <col min="11773" max="11773" width="26.28515625" style="27" customWidth="1"/>
    <col min="11774" max="12028" width="9.140625" style="27"/>
    <col min="12029" max="12029" width="26.28515625" style="27" customWidth="1"/>
    <col min="12030" max="12284" width="9.140625" style="27"/>
    <col min="12285" max="12285" width="26.28515625" style="27" customWidth="1"/>
    <col min="12286" max="12540" width="9.140625" style="27"/>
    <col min="12541" max="12541" width="26.28515625" style="27" customWidth="1"/>
    <col min="12542" max="12796" width="9.140625" style="27"/>
    <col min="12797" max="12797" width="26.28515625" style="27" customWidth="1"/>
    <col min="12798" max="13052" width="9.140625" style="27"/>
    <col min="13053" max="13053" width="26.28515625" style="27" customWidth="1"/>
    <col min="13054" max="13308" width="9.140625" style="27"/>
    <col min="13309" max="13309" width="26.28515625" style="27" customWidth="1"/>
    <col min="13310" max="13564" width="9.140625" style="27"/>
    <col min="13565" max="13565" width="26.28515625" style="27" customWidth="1"/>
    <col min="13566" max="13820" width="9.140625" style="27"/>
    <col min="13821" max="13821" width="26.28515625" style="27" customWidth="1"/>
    <col min="13822" max="14076" width="9.140625" style="27"/>
    <col min="14077" max="14077" width="26.28515625" style="27" customWidth="1"/>
    <col min="14078" max="14332" width="9.140625" style="27"/>
    <col min="14333" max="14333" width="26.28515625" style="27" customWidth="1"/>
    <col min="14334" max="14588" width="9.140625" style="27"/>
    <col min="14589" max="14589" width="26.28515625" style="27" customWidth="1"/>
    <col min="14590" max="14844" width="9.140625" style="27"/>
    <col min="14845" max="14845" width="26.28515625" style="27" customWidth="1"/>
    <col min="14846" max="15100" width="9.140625" style="27"/>
    <col min="15101" max="15101" width="26.28515625" style="27" customWidth="1"/>
    <col min="15102" max="15356" width="9.140625" style="27"/>
    <col min="15357" max="15357" width="26.28515625" style="27" customWidth="1"/>
    <col min="15358" max="15612" width="9.140625" style="27"/>
    <col min="15613" max="15613" width="26.28515625" style="27" customWidth="1"/>
    <col min="15614" max="15868" width="9.140625" style="27"/>
    <col min="15869" max="15869" width="26.28515625" style="27" customWidth="1"/>
    <col min="15870" max="16124" width="9.140625" style="27"/>
    <col min="16125" max="16125" width="26.28515625" style="27" customWidth="1"/>
    <col min="16126" max="16384" width="9.140625" style="27"/>
  </cols>
  <sheetData>
    <row r="1" spans="1:9" ht="15" x14ac:dyDescent="0.25">
      <c r="A1" s="22" t="s">
        <v>0</v>
      </c>
      <c r="B1" s="8"/>
      <c r="C1" s="8"/>
      <c r="D1" s="24"/>
    </row>
    <row r="2" spans="1:9" ht="15" x14ac:dyDescent="0.25">
      <c r="A2" s="22" t="s">
        <v>86</v>
      </c>
      <c r="B2" s="8"/>
      <c r="C2" s="8"/>
      <c r="D2" s="24"/>
      <c r="E2" s="8"/>
      <c r="F2" s="8"/>
    </row>
    <row r="3" spans="1:9" ht="15" x14ac:dyDescent="0.25">
      <c r="A3" s="22" t="s">
        <v>155</v>
      </c>
      <c r="B3" s="8"/>
      <c r="C3" s="8"/>
      <c r="D3" s="24"/>
      <c r="E3" s="8"/>
      <c r="F3" s="8"/>
    </row>
    <row r="4" spans="1:9" ht="15" x14ac:dyDescent="0.25">
      <c r="A4" s="22"/>
      <c r="B4" s="8"/>
      <c r="C4" s="8"/>
      <c r="D4" s="24"/>
      <c r="E4" s="8"/>
      <c r="F4" s="8"/>
    </row>
    <row r="5" spans="1:9" ht="15" x14ac:dyDescent="0.25">
      <c r="A5" s="22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s="33" customFormat="1" ht="12.75" x14ac:dyDescent="0.2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s="33" customFormat="1" ht="12.75" x14ac:dyDescent="0.2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s="33" customFormat="1" ht="12.75" x14ac:dyDescent="0.2">
      <c r="A8" s="12"/>
      <c r="B8" s="12"/>
      <c r="C8" s="12"/>
      <c r="D8" s="25"/>
      <c r="E8" s="12"/>
      <c r="F8" s="12"/>
      <c r="G8" s="42"/>
      <c r="I8" s="42"/>
    </row>
    <row r="9" spans="1:9" s="9" customFormat="1" ht="12.75" x14ac:dyDescent="0.2">
      <c r="A9" s="8" t="s">
        <v>16</v>
      </c>
      <c r="B9" s="8"/>
      <c r="C9" s="8"/>
      <c r="D9" s="24"/>
      <c r="E9" s="8"/>
      <c r="F9" s="8"/>
      <c r="G9" s="23"/>
      <c r="I9" s="23"/>
    </row>
    <row r="10" spans="1:9" s="9" customFormat="1" ht="12.75" x14ac:dyDescent="0.2">
      <c r="D10" s="23"/>
      <c r="G10" s="23"/>
      <c r="I10" s="23"/>
    </row>
    <row r="11" spans="1:9" s="9" customFormat="1" ht="12.75" x14ac:dyDescent="0.2">
      <c r="A11" s="9" t="s">
        <v>110</v>
      </c>
      <c r="B11" s="6">
        <f>Memb!B34</f>
        <v>104109</v>
      </c>
      <c r="C11" s="6">
        <f>Memb!C34</f>
        <v>117032</v>
      </c>
      <c r="D11" s="7">
        <f>Memb!D34</f>
        <v>129272.41666666667</v>
      </c>
      <c r="E11" s="6">
        <f>Memb!E34</f>
        <v>106168.39602542525</v>
      </c>
      <c r="F11" s="6">
        <f>Memb!F34</f>
        <v>130319.77</v>
      </c>
      <c r="G11" s="7">
        <f>Memb!G34</f>
        <v>29500</v>
      </c>
      <c r="H11" s="6">
        <f t="shared" ref="H11:H15" si="0">F11+G11</f>
        <v>159819.77000000002</v>
      </c>
      <c r="I11" s="7">
        <f>Memb!I34</f>
        <v>139550</v>
      </c>
    </row>
    <row r="12" spans="1:9" s="9" customFormat="1" ht="12.75" x14ac:dyDescent="0.2">
      <c r="A12" s="9" t="s">
        <v>19</v>
      </c>
      <c r="B12" s="6">
        <f>Home!B20</f>
        <v>3493</v>
      </c>
      <c r="C12" s="6">
        <f>Home!C20</f>
        <v>4149</v>
      </c>
      <c r="D12" s="7">
        <f>Home!D20</f>
        <v>3180</v>
      </c>
      <c r="E12" s="6">
        <f>Home!E20</f>
        <v>2557.5099999999998</v>
      </c>
      <c r="F12" s="6">
        <f>Home!F20</f>
        <v>2579</v>
      </c>
      <c r="G12" s="7">
        <f>Home!G20</f>
        <v>2147</v>
      </c>
      <c r="H12" s="6">
        <f t="shared" si="0"/>
        <v>4726</v>
      </c>
      <c r="I12" s="7">
        <f>Home!I20</f>
        <v>2790</v>
      </c>
    </row>
    <row r="13" spans="1:9" s="9" customFormat="1" ht="12.75" x14ac:dyDescent="0.2">
      <c r="A13" s="9" t="s">
        <v>20</v>
      </c>
      <c r="B13" s="6">
        <f>Junior!B26</f>
        <v>49226</v>
      </c>
      <c r="C13" s="6">
        <f>Junior!C26</f>
        <v>66060</v>
      </c>
      <c r="D13" s="7">
        <f>Junior!D26</f>
        <v>159600</v>
      </c>
      <c r="E13" s="6">
        <f>Junior!E26</f>
        <v>227307.63999999998</v>
      </c>
      <c r="F13" s="6">
        <f>Junior!F26</f>
        <v>227104.99</v>
      </c>
      <c r="G13" s="7">
        <f>Junior!G26</f>
        <v>143759</v>
      </c>
      <c r="H13" s="6">
        <f t="shared" si="0"/>
        <v>370863.99</v>
      </c>
      <c r="I13" s="7">
        <f>Junior!I26</f>
        <v>349000</v>
      </c>
    </row>
    <row r="14" spans="1:9" s="9" customFormat="1" ht="12.75" x14ac:dyDescent="0.2">
      <c r="A14" s="9" t="s">
        <v>22</v>
      </c>
      <c r="B14" s="6">
        <f>Int!B22</f>
        <v>6660</v>
      </c>
      <c r="C14" s="6">
        <f>Int!C22</f>
        <v>25440</v>
      </c>
      <c r="D14" s="7">
        <f>Int!D22</f>
        <v>14500</v>
      </c>
      <c r="E14" s="6">
        <f>Int!E22</f>
        <v>24507</v>
      </c>
      <c r="F14" s="6">
        <f>Int!F22</f>
        <v>25938</v>
      </c>
      <c r="G14" s="7">
        <f>Int!G22</f>
        <v>9000</v>
      </c>
      <c r="H14" s="6">
        <f t="shared" si="0"/>
        <v>34938</v>
      </c>
      <c r="I14" s="7">
        <f>Int!I22</f>
        <v>45050</v>
      </c>
    </row>
    <row r="15" spans="1:9" s="9" customFormat="1" ht="12.75" x14ac:dyDescent="0.2">
      <c r="A15" s="9" t="s">
        <v>23</v>
      </c>
      <c r="B15" s="6">
        <f>British!B18</f>
        <v>51711</v>
      </c>
      <c r="C15" s="6">
        <f>British!C18</f>
        <v>70416</v>
      </c>
      <c r="D15" s="7">
        <f>British!D18</f>
        <v>48500</v>
      </c>
      <c r="E15" s="6">
        <f>British!E18</f>
        <v>48789.146666666675</v>
      </c>
      <c r="F15" s="6">
        <f>British!F18</f>
        <v>48789</v>
      </c>
      <c r="G15" s="7">
        <f>British!G18</f>
        <v>68521</v>
      </c>
      <c r="H15" s="6">
        <f t="shared" si="0"/>
        <v>117310</v>
      </c>
      <c r="I15" s="7">
        <f>British!I18</f>
        <v>53000</v>
      </c>
    </row>
    <row r="16" spans="1:9" s="9" customFormat="1" ht="12.75" x14ac:dyDescent="0.2">
      <c r="A16" s="9" t="s">
        <v>111</v>
      </c>
      <c r="B16" s="6">
        <f>Admin!B19</f>
        <v>52370</v>
      </c>
      <c r="C16" s="6">
        <f>Admin!C19</f>
        <v>12839</v>
      </c>
      <c r="D16" s="7">
        <f>Admin!D19</f>
        <v>7325</v>
      </c>
      <c r="E16" s="6">
        <f>Admin!E19</f>
        <v>12361.939999999999</v>
      </c>
      <c r="F16" s="6">
        <f>Admin!F19</f>
        <v>12501</v>
      </c>
      <c r="G16" s="7">
        <f>Admin!G19</f>
        <v>250</v>
      </c>
      <c r="H16" s="6">
        <f>Admin!H19</f>
        <v>12751</v>
      </c>
      <c r="I16" s="6">
        <f>Admin!I19</f>
        <v>6050</v>
      </c>
    </row>
    <row r="17" spans="1:9" s="9" customFormat="1" ht="12.75" x14ac:dyDescent="0.2">
      <c r="B17" s="34"/>
      <c r="C17" s="34"/>
      <c r="D17" s="35"/>
      <c r="E17" s="34"/>
      <c r="F17" s="34"/>
      <c r="G17" s="35"/>
      <c r="H17" s="34"/>
      <c r="I17" s="35"/>
    </row>
    <row r="18" spans="1:9" s="9" customFormat="1" ht="12.75" x14ac:dyDescent="0.2">
      <c r="B18" s="16">
        <f>SUM(B11:B16)</f>
        <v>267569</v>
      </c>
      <c r="C18" s="16">
        <f t="shared" ref="C18:I18" si="1">SUM(C11:C16)</f>
        <v>295936</v>
      </c>
      <c r="D18" s="16">
        <f t="shared" si="1"/>
        <v>362377.41666666669</v>
      </c>
      <c r="E18" s="16">
        <f t="shared" si="1"/>
        <v>421691.63269209187</v>
      </c>
      <c r="F18" s="16">
        <f t="shared" si="1"/>
        <v>447231.76</v>
      </c>
      <c r="G18" s="16">
        <f t="shared" si="1"/>
        <v>253177</v>
      </c>
      <c r="H18" s="16">
        <f t="shared" si="1"/>
        <v>700408.76</v>
      </c>
      <c r="I18" s="16">
        <f t="shared" si="1"/>
        <v>595440</v>
      </c>
    </row>
    <row r="19" spans="1:9" s="9" customFormat="1" ht="12.75" x14ac:dyDescent="0.2">
      <c r="D19" s="23"/>
      <c r="G19" s="23"/>
      <c r="I19" s="23"/>
    </row>
    <row r="20" spans="1:9" s="9" customFormat="1" ht="12.75" x14ac:dyDescent="0.2">
      <c r="A20" s="8" t="s">
        <v>18</v>
      </c>
      <c r="D20" s="23"/>
      <c r="G20" s="23"/>
      <c r="I20" s="23"/>
    </row>
    <row r="21" spans="1:9" s="9" customFormat="1" ht="12.75" x14ac:dyDescent="0.2">
      <c r="D21" s="23"/>
      <c r="G21" s="23"/>
      <c r="I21" s="23"/>
    </row>
    <row r="22" spans="1:9" s="9" customFormat="1" ht="12.75" x14ac:dyDescent="0.2">
      <c r="A22" s="9" t="s">
        <v>110</v>
      </c>
      <c r="B22" s="6">
        <f>Memb!B48</f>
        <v>3656</v>
      </c>
      <c r="C22" s="6">
        <f>Memb!C48</f>
        <v>2103</v>
      </c>
      <c r="D22" s="7">
        <f>Memb!D48</f>
        <v>10500</v>
      </c>
      <c r="E22" s="6">
        <f>Memb!E48</f>
        <v>17419.37</v>
      </c>
      <c r="F22" s="6">
        <f>Memb!F48</f>
        <v>18453.8</v>
      </c>
      <c r="G22" s="7">
        <f>Memb!G48</f>
        <v>0</v>
      </c>
      <c r="H22" s="6">
        <f t="shared" ref="H22:H28" si="2">F22+G22</f>
        <v>18453.8</v>
      </c>
      <c r="I22" s="7">
        <f>Memb!I48</f>
        <v>11600</v>
      </c>
    </row>
    <row r="23" spans="1:9" s="9" customFormat="1" ht="12.75" x14ac:dyDescent="0.2">
      <c r="A23" s="9" t="s">
        <v>19</v>
      </c>
      <c r="B23" s="6">
        <f>Home!B32</f>
        <v>11962</v>
      </c>
      <c r="C23" s="6">
        <f>Home!C32</f>
        <v>11368</v>
      </c>
      <c r="D23" s="7">
        <f>Home!D32</f>
        <v>9630</v>
      </c>
      <c r="E23" s="6">
        <f>Home!E32</f>
        <v>7563.89</v>
      </c>
      <c r="F23" s="6">
        <f>Home!F32</f>
        <v>9214</v>
      </c>
      <c r="G23" s="7">
        <f>Home!G32</f>
        <v>4300</v>
      </c>
      <c r="H23" s="6">
        <f t="shared" si="2"/>
        <v>13514</v>
      </c>
      <c r="I23" s="7">
        <f>Home!I32</f>
        <v>9300</v>
      </c>
    </row>
    <row r="24" spans="1:9" s="9" customFormat="1" ht="12.75" x14ac:dyDescent="0.2">
      <c r="A24" s="9" t="s">
        <v>20</v>
      </c>
      <c r="B24" s="6">
        <f>Junior!B46</f>
        <v>66063</v>
      </c>
      <c r="C24" s="6">
        <f>Junior!C46</f>
        <v>73645</v>
      </c>
      <c r="D24" s="7">
        <f>Junior!D46</f>
        <v>159750</v>
      </c>
      <c r="E24" s="6">
        <f>Junior!E46</f>
        <v>223777.19</v>
      </c>
      <c r="F24" s="6">
        <f>Junior!F46</f>
        <v>225623.85</v>
      </c>
      <c r="G24" s="7">
        <f>Junior!G46</f>
        <v>144023</v>
      </c>
      <c r="H24" s="6">
        <f t="shared" si="2"/>
        <v>369646.85</v>
      </c>
      <c r="I24" s="7">
        <f>Junior!I46</f>
        <v>349000</v>
      </c>
    </row>
    <row r="25" spans="1:9" s="9" customFormat="1" ht="12.75" x14ac:dyDescent="0.2">
      <c r="A25" s="9" t="s">
        <v>22</v>
      </c>
      <c r="B25" s="6">
        <f>Int!B39</f>
        <v>30543</v>
      </c>
      <c r="C25" s="6">
        <f>Int!C39</f>
        <v>47229</v>
      </c>
      <c r="D25" s="7">
        <f>Int!D39</f>
        <v>35600</v>
      </c>
      <c r="E25" s="6">
        <f>Int!E39</f>
        <v>46652.846666666665</v>
      </c>
      <c r="F25" s="6">
        <f>Int!F39</f>
        <v>47537.26666666667</v>
      </c>
      <c r="G25" s="7">
        <f>Int!G39</f>
        <v>10450</v>
      </c>
      <c r="H25" s="6">
        <f t="shared" si="2"/>
        <v>57987.26666666667</v>
      </c>
      <c r="I25" s="7">
        <f>Int!I39</f>
        <v>89400</v>
      </c>
    </row>
    <row r="26" spans="1:9" s="9" customFormat="1" ht="12.75" x14ac:dyDescent="0.2">
      <c r="A26" s="9" t="s">
        <v>23</v>
      </c>
      <c r="B26" s="6">
        <f>British!B29</f>
        <v>47680</v>
      </c>
      <c r="C26" s="6">
        <f>British!C29</f>
        <v>64842</v>
      </c>
      <c r="D26" s="7">
        <f>British!D29</f>
        <v>52500</v>
      </c>
      <c r="E26" s="6">
        <f>British!E29</f>
        <v>52829.03</v>
      </c>
      <c r="F26" s="6">
        <f>British!F29</f>
        <v>52830</v>
      </c>
      <c r="G26" s="7">
        <f>British!G29</f>
        <v>68521</v>
      </c>
      <c r="H26" s="6">
        <f t="shared" si="2"/>
        <v>121351</v>
      </c>
      <c r="I26" s="7">
        <f>British!I29</f>
        <v>53000</v>
      </c>
    </row>
    <row r="27" spans="1:9" s="9" customFormat="1" ht="12.75" x14ac:dyDescent="0.2">
      <c r="A27" s="9" t="s">
        <v>111</v>
      </c>
      <c r="B27" s="6">
        <f>Admin!B43</f>
        <v>108973</v>
      </c>
      <c r="C27" s="6">
        <f>Admin!C43</f>
        <v>94744.8</v>
      </c>
      <c r="D27" s="7">
        <f>Admin!D43</f>
        <v>90075</v>
      </c>
      <c r="E27" s="6">
        <f>Admin!E43</f>
        <v>70944.53916666664</v>
      </c>
      <c r="F27" s="6">
        <f>Admin!F43</f>
        <v>93448.466666666645</v>
      </c>
      <c r="G27" s="7">
        <f>Admin!G43</f>
        <v>25787.048888888894</v>
      </c>
      <c r="H27" s="6">
        <f>Admin!H43</f>
        <v>119235.51555555557</v>
      </c>
      <c r="I27" s="6">
        <f>Admin!I43</f>
        <v>82211.146666666653</v>
      </c>
    </row>
    <row r="28" spans="1:9" s="9" customFormat="1" ht="12.75" x14ac:dyDescent="0.2">
      <c r="A28" s="9" t="s">
        <v>11</v>
      </c>
      <c r="B28" s="6">
        <v>0</v>
      </c>
      <c r="C28" s="6">
        <v>8543</v>
      </c>
      <c r="D28" s="7">
        <v>0</v>
      </c>
      <c r="E28" s="6">
        <v>0</v>
      </c>
      <c r="F28" s="6">
        <v>0</v>
      </c>
      <c r="G28" s="7">
        <v>0</v>
      </c>
      <c r="H28" s="6">
        <f t="shared" si="2"/>
        <v>0</v>
      </c>
      <c r="I28" s="7">
        <v>0</v>
      </c>
    </row>
    <row r="29" spans="1:9" s="9" customFormat="1" ht="12.75" x14ac:dyDescent="0.2">
      <c r="A29" s="9" t="s">
        <v>1</v>
      </c>
      <c r="B29" s="6"/>
      <c r="C29" s="6"/>
      <c r="D29" s="7">
        <v>5000</v>
      </c>
      <c r="E29" s="6"/>
      <c r="F29" s="6"/>
      <c r="G29" s="7"/>
      <c r="H29" s="6"/>
      <c r="I29" s="7">
        <v>5000</v>
      </c>
    </row>
    <row r="30" spans="1:9" s="9" customFormat="1" ht="12.75" x14ac:dyDescent="0.2">
      <c r="B30" s="16">
        <f t="shared" ref="B30:I30" si="3">SUM(B22:B29)</f>
        <v>268877</v>
      </c>
      <c r="C30" s="16">
        <f t="shared" si="3"/>
        <v>302474.8</v>
      </c>
      <c r="D30" s="17">
        <f t="shared" si="3"/>
        <v>363055</v>
      </c>
      <c r="E30" s="16">
        <f t="shared" si="3"/>
        <v>419186.86583333329</v>
      </c>
      <c r="F30" s="16">
        <f t="shared" si="3"/>
        <v>447107.3833333333</v>
      </c>
      <c r="G30" s="17">
        <f t="shared" si="3"/>
        <v>253081.04888888891</v>
      </c>
      <c r="H30" s="16">
        <f t="shared" si="3"/>
        <v>700188.43222222221</v>
      </c>
      <c r="I30" s="17">
        <f t="shared" si="3"/>
        <v>599511.14666666661</v>
      </c>
    </row>
    <row r="31" spans="1:9" s="9" customFormat="1" ht="12.75" x14ac:dyDescent="0.2">
      <c r="D31" s="23"/>
      <c r="G31" s="23"/>
      <c r="I31" s="23"/>
    </row>
    <row r="32" spans="1:9" s="9" customFormat="1" ht="13.5" thickBot="1" x14ac:dyDescent="0.25">
      <c r="A32" s="8" t="s">
        <v>26</v>
      </c>
      <c r="B32" s="20">
        <f t="shared" ref="B32:I32" si="4">B18-B30</f>
        <v>-1308</v>
      </c>
      <c r="C32" s="20">
        <f t="shared" si="4"/>
        <v>-6538.7999999999884</v>
      </c>
      <c r="D32" s="21">
        <f t="shared" si="4"/>
        <v>-677.58333333331393</v>
      </c>
      <c r="E32" s="20">
        <f t="shared" si="4"/>
        <v>2504.7668587585795</v>
      </c>
      <c r="F32" s="20">
        <f t="shared" si="4"/>
        <v>124.37666666670702</v>
      </c>
      <c r="G32" s="21">
        <f t="shared" si="4"/>
        <v>95.95111111109145</v>
      </c>
      <c r="H32" s="20">
        <f t="shared" si="4"/>
        <v>220.32777777779847</v>
      </c>
      <c r="I32" s="21">
        <f t="shared" si="4"/>
        <v>-4071.1466666666092</v>
      </c>
    </row>
    <row r="33" spans="1:9" s="9" customFormat="1" ht="13.5" thickTop="1" x14ac:dyDescent="0.2">
      <c r="D33" s="23"/>
      <c r="G33" s="23"/>
      <c r="I33" s="23"/>
    </row>
    <row r="34" spans="1:9" s="9" customFormat="1" ht="12.75" x14ac:dyDescent="0.2">
      <c r="A34" s="8" t="s">
        <v>151</v>
      </c>
      <c r="D34" s="23"/>
      <c r="E34" s="6"/>
      <c r="G34" s="23"/>
      <c r="I34" s="23"/>
    </row>
    <row r="36" spans="1:9" x14ac:dyDescent="0.2">
      <c r="A36" s="9" t="s">
        <v>110</v>
      </c>
      <c r="B36" s="6">
        <f t="shared" ref="B36:I41" si="5">B11-B22</f>
        <v>100453</v>
      </c>
      <c r="C36" s="6">
        <f t="shared" si="5"/>
        <v>114929</v>
      </c>
      <c r="D36" s="7">
        <f t="shared" si="5"/>
        <v>118772.41666666667</v>
      </c>
      <c r="E36" s="6">
        <f t="shared" si="5"/>
        <v>88749.02602542525</v>
      </c>
      <c r="F36" s="6">
        <f t="shared" si="5"/>
        <v>111865.97</v>
      </c>
      <c r="G36" s="7">
        <f t="shared" si="5"/>
        <v>29500</v>
      </c>
      <c r="H36" s="6">
        <f t="shared" si="5"/>
        <v>141365.97000000003</v>
      </c>
      <c r="I36" s="7">
        <f t="shared" si="5"/>
        <v>127950</v>
      </c>
    </row>
    <row r="37" spans="1:9" x14ac:dyDescent="0.2">
      <c r="A37" s="9" t="s">
        <v>19</v>
      </c>
      <c r="B37" s="6">
        <f t="shared" si="5"/>
        <v>-8469</v>
      </c>
      <c r="C37" s="6">
        <f t="shared" si="5"/>
        <v>-7219</v>
      </c>
      <c r="D37" s="7">
        <f t="shared" si="5"/>
        <v>-6450</v>
      </c>
      <c r="E37" s="6">
        <f t="shared" si="5"/>
        <v>-5006.380000000001</v>
      </c>
      <c r="F37" s="6">
        <f t="shared" si="5"/>
        <v>-6635</v>
      </c>
      <c r="G37" s="7">
        <f t="shared" si="5"/>
        <v>-2153</v>
      </c>
      <c r="H37" s="6">
        <f t="shared" si="5"/>
        <v>-8788</v>
      </c>
      <c r="I37" s="7">
        <f t="shared" si="5"/>
        <v>-6510</v>
      </c>
    </row>
    <row r="38" spans="1:9" x14ac:dyDescent="0.2">
      <c r="A38" s="9" t="s">
        <v>20</v>
      </c>
      <c r="B38" s="6">
        <f t="shared" si="5"/>
        <v>-16837</v>
      </c>
      <c r="C38" s="6">
        <f t="shared" si="5"/>
        <v>-7585</v>
      </c>
      <c r="D38" s="7">
        <f t="shared" si="5"/>
        <v>-150</v>
      </c>
      <c r="E38" s="6">
        <f t="shared" si="5"/>
        <v>3530.4499999999825</v>
      </c>
      <c r="F38" s="6">
        <f t="shared" si="5"/>
        <v>1481.1399999999849</v>
      </c>
      <c r="G38" s="7">
        <f t="shared" si="5"/>
        <v>-264</v>
      </c>
      <c r="H38" s="6">
        <f t="shared" si="5"/>
        <v>1217.140000000014</v>
      </c>
      <c r="I38" s="7">
        <f t="shared" si="5"/>
        <v>0</v>
      </c>
    </row>
    <row r="39" spans="1:9" x14ac:dyDescent="0.2">
      <c r="A39" s="9" t="s">
        <v>22</v>
      </c>
      <c r="B39" s="6">
        <f t="shared" si="5"/>
        <v>-23883</v>
      </c>
      <c r="C39" s="6">
        <f t="shared" si="5"/>
        <v>-21789</v>
      </c>
      <c r="D39" s="7">
        <f t="shared" si="5"/>
        <v>-21100</v>
      </c>
      <c r="E39" s="6">
        <f t="shared" si="5"/>
        <v>-22145.846666666665</v>
      </c>
      <c r="F39" s="6">
        <f t="shared" si="5"/>
        <v>-21599.26666666667</v>
      </c>
      <c r="G39" s="7">
        <f t="shared" si="5"/>
        <v>-1450</v>
      </c>
      <c r="H39" s="6">
        <f t="shared" si="5"/>
        <v>-23049.26666666667</v>
      </c>
      <c r="I39" s="7">
        <f t="shared" si="5"/>
        <v>-44350</v>
      </c>
    </row>
    <row r="40" spans="1:9" x14ac:dyDescent="0.2">
      <c r="A40" s="9" t="s">
        <v>23</v>
      </c>
      <c r="B40" s="6">
        <f t="shared" si="5"/>
        <v>4031</v>
      </c>
      <c r="C40" s="6">
        <f t="shared" si="5"/>
        <v>5574</v>
      </c>
      <c r="D40" s="7">
        <f t="shared" si="5"/>
        <v>-4000</v>
      </c>
      <c r="E40" s="6">
        <f t="shared" si="5"/>
        <v>-4039.8833333333241</v>
      </c>
      <c r="F40" s="6">
        <f t="shared" si="5"/>
        <v>-4041</v>
      </c>
      <c r="G40" s="7">
        <f t="shared" si="5"/>
        <v>0</v>
      </c>
      <c r="H40" s="6">
        <f t="shared" si="5"/>
        <v>-4041</v>
      </c>
      <c r="I40" s="7">
        <f t="shared" si="5"/>
        <v>0</v>
      </c>
    </row>
    <row r="41" spans="1:9" x14ac:dyDescent="0.2">
      <c r="A41" s="9" t="s">
        <v>111</v>
      </c>
      <c r="B41" s="6">
        <f t="shared" si="5"/>
        <v>-56603</v>
      </c>
      <c r="C41" s="6">
        <f t="shared" si="5"/>
        <v>-81905.8</v>
      </c>
      <c r="D41" s="7">
        <f t="shared" si="5"/>
        <v>-82750</v>
      </c>
      <c r="E41" s="6">
        <f t="shared" si="5"/>
        <v>-58582.599166666638</v>
      </c>
      <c r="F41" s="6">
        <f t="shared" si="5"/>
        <v>-80947.466666666645</v>
      </c>
      <c r="G41" s="7">
        <f t="shared" si="5"/>
        <v>-25537.048888888894</v>
      </c>
      <c r="H41" s="6">
        <f t="shared" si="5"/>
        <v>-106484.51555555557</v>
      </c>
      <c r="I41" s="7">
        <f t="shared" si="5"/>
        <v>-76161.146666666653</v>
      </c>
    </row>
    <row r="42" spans="1:9" x14ac:dyDescent="0.2">
      <c r="A42" s="9" t="s">
        <v>11</v>
      </c>
      <c r="B42" s="6">
        <f t="shared" ref="B42:I43" si="6">-B28</f>
        <v>0</v>
      </c>
      <c r="C42" s="6">
        <f t="shared" si="6"/>
        <v>-8543</v>
      </c>
      <c r="D42" s="7">
        <f t="shared" si="6"/>
        <v>0</v>
      </c>
      <c r="E42" s="6">
        <f t="shared" si="6"/>
        <v>0</v>
      </c>
      <c r="F42" s="6">
        <f t="shared" si="6"/>
        <v>0</v>
      </c>
      <c r="G42" s="7">
        <f t="shared" si="6"/>
        <v>0</v>
      </c>
      <c r="H42" s="6">
        <f t="shared" si="6"/>
        <v>0</v>
      </c>
      <c r="I42" s="7">
        <f t="shared" si="6"/>
        <v>0</v>
      </c>
    </row>
    <row r="43" spans="1:9" x14ac:dyDescent="0.2">
      <c r="A43" s="9" t="s">
        <v>1</v>
      </c>
      <c r="B43" s="6">
        <f t="shared" si="6"/>
        <v>0</v>
      </c>
      <c r="C43" s="6">
        <f t="shared" si="6"/>
        <v>0</v>
      </c>
      <c r="D43" s="7">
        <f t="shared" si="6"/>
        <v>-5000</v>
      </c>
      <c r="E43" s="6">
        <f t="shared" si="6"/>
        <v>0</v>
      </c>
      <c r="F43" s="6">
        <f t="shared" si="6"/>
        <v>0</v>
      </c>
      <c r="G43" s="7">
        <f t="shared" si="6"/>
        <v>0</v>
      </c>
      <c r="H43" s="6">
        <f t="shared" si="6"/>
        <v>0</v>
      </c>
      <c r="I43" s="7">
        <f t="shared" si="6"/>
        <v>-5000</v>
      </c>
    </row>
    <row r="45" spans="1:9" ht="15" thickBot="1" x14ac:dyDescent="0.25">
      <c r="A45" s="8" t="s">
        <v>26</v>
      </c>
      <c r="B45" s="20">
        <f t="shared" ref="B45:I45" si="7">SUM(B36:B43)</f>
        <v>-1308</v>
      </c>
      <c r="C45" s="20">
        <f t="shared" si="7"/>
        <v>-6538.8000000000029</v>
      </c>
      <c r="D45" s="21">
        <f t="shared" si="7"/>
        <v>-677.58333333332848</v>
      </c>
      <c r="E45" s="20">
        <f t="shared" si="7"/>
        <v>2504.7668587586013</v>
      </c>
      <c r="F45" s="20">
        <f t="shared" si="7"/>
        <v>124.37666666667792</v>
      </c>
      <c r="G45" s="21">
        <f t="shared" si="7"/>
        <v>95.951111111106002</v>
      </c>
      <c r="H45" s="20">
        <f t="shared" si="7"/>
        <v>220.32777777781303</v>
      </c>
      <c r="I45" s="21">
        <f t="shared" si="7"/>
        <v>-4071.1466666666529</v>
      </c>
    </row>
    <row r="46" spans="1:9" ht="15" thickTop="1" x14ac:dyDescent="0.2"/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34" workbookViewId="0">
      <selection activeCell="G51" sqref="G51"/>
    </sheetView>
  </sheetViews>
  <sheetFormatPr defaultRowHeight="14.25" x14ac:dyDescent="0.2"/>
  <cols>
    <col min="1" max="1" width="34.140625" style="27" customWidth="1"/>
    <col min="2" max="3" width="9.7109375" style="27" customWidth="1"/>
    <col min="4" max="4" width="9.7109375" style="32" customWidth="1"/>
    <col min="5" max="6" width="9.7109375" style="27" customWidth="1"/>
    <col min="7" max="7" width="9.7109375" style="32" customWidth="1"/>
    <col min="8" max="8" width="9.7109375" style="27" customWidth="1"/>
    <col min="9" max="9" width="9.7109375" style="29" customWidth="1"/>
    <col min="10" max="256" width="9.140625" style="27"/>
    <col min="257" max="257" width="34.140625" style="27" customWidth="1"/>
    <col min="258" max="512" width="9.140625" style="27"/>
    <col min="513" max="513" width="34.140625" style="27" customWidth="1"/>
    <col min="514" max="768" width="9.140625" style="27"/>
    <col min="769" max="769" width="34.140625" style="27" customWidth="1"/>
    <col min="770" max="1024" width="9.140625" style="27"/>
    <col min="1025" max="1025" width="34.140625" style="27" customWidth="1"/>
    <col min="1026" max="1280" width="9.140625" style="27"/>
    <col min="1281" max="1281" width="34.140625" style="27" customWidth="1"/>
    <col min="1282" max="1536" width="9.140625" style="27"/>
    <col min="1537" max="1537" width="34.140625" style="27" customWidth="1"/>
    <col min="1538" max="1792" width="9.140625" style="27"/>
    <col min="1793" max="1793" width="34.140625" style="27" customWidth="1"/>
    <col min="1794" max="2048" width="9.140625" style="27"/>
    <col min="2049" max="2049" width="34.140625" style="27" customWidth="1"/>
    <col min="2050" max="2304" width="9.140625" style="27"/>
    <col min="2305" max="2305" width="34.140625" style="27" customWidth="1"/>
    <col min="2306" max="2560" width="9.140625" style="27"/>
    <col min="2561" max="2561" width="34.140625" style="27" customWidth="1"/>
    <col min="2562" max="2816" width="9.140625" style="27"/>
    <col min="2817" max="2817" width="34.140625" style="27" customWidth="1"/>
    <col min="2818" max="3072" width="9.140625" style="27"/>
    <col min="3073" max="3073" width="34.140625" style="27" customWidth="1"/>
    <col min="3074" max="3328" width="9.140625" style="27"/>
    <col min="3329" max="3329" width="34.140625" style="27" customWidth="1"/>
    <col min="3330" max="3584" width="9.140625" style="27"/>
    <col min="3585" max="3585" width="34.140625" style="27" customWidth="1"/>
    <col min="3586" max="3840" width="9.140625" style="27"/>
    <col min="3841" max="3841" width="34.140625" style="27" customWidth="1"/>
    <col min="3842" max="4096" width="9.140625" style="27"/>
    <col min="4097" max="4097" width="34.140625" style="27" customWidth="1"/>
    <col min="4098" max="4352" width="9.140625" style="27"/>
    <col min="4353" max="4353" width="34.140625" style="27" customWidth="1"/>
    <col min="4354" max="4608" width="9.140625" style="27"/>
    <col min="4609" max="4609" width="34.140625" style="27" customWidth="1"/>
    <col min="4610" max="4864" width="9.140625" style="27"/>
    <col min="4865" max="4865" width="34.140625" style="27" customWidth="1"/>
    <col min="4866" max="5120" width="9.140625" style="27"/>
    <col min="5121" max="5121" width="34.140625" style="27" customWidth="1"/>
    <col min="5122" max="5376" width="9.140625" style="27"/>
    <col min="5377" max="5377" width="34.140625" style="27" customWidth="1"/>
    <col min="5378" max="5632" width="9.140625" style="27"/>
    <col min="5633" max="5633" width="34.140625" style="27" customWidth="1"/>
    <col min="5634" max="5888" width="9.140625" style="27"/>
    <col min="5889" max="5889" width="34.140625" style="27" customWidth="1"/>
    <col min="5890" max="6144" width="9.140625" style="27"/>
    <col min="6145" max="6145" width="34.140625" style="27" customWidth="1"/>
    <col min="6146" max="6400" width="9.140625" style="27"/>
    <col min="6401" max="6401" width="34.140625" style="27" customWidth="1"/>
    <col min="6402" max="6656" width="9.140625" style="27"/>
    <col min="6657" max="6657" width="34.140625" style="27" customWidth="1"/>
    <col min="6658" max="6912" width="9.140625" style="27"/>
    <col min="6913" max="6913" width="34.140625" style="27" customWidth="1"/>
    <col min="6914" max="7168" width="9.140625" style="27"/>
    <col min="7169" max="7169" width="34.140625" style="27" customWidth="1"/>
    <col min="7170" max="7424" width="9.140625" style="27"/>
    <col min="7425" max="7425" width="34.140625" style="27" customWidth="1"/>
    <col min="7426" max="7680" width="9.140625" style="27"/>
    <col min="7681" max="7681" width="34.140625" style="27" customWidth="1"/>
    <col min="7682" max="7936" width="9.140625" style="27"/>
    <col min="7937" max="7937" width="34.140625" style="27" customWidth="1"/>
    <col min="7938" max="8192" width="9.140625" style="27"/>
    <col min="8193" max="8193" width="34.140625" style="27" customWidth="1"/>
    <col min="8194" max="8448" width="9.140625" style="27"/>
    <col min="8449" max="8449" width="34.140625" style="27" customWidth="1"/>
    <col min="8450" max="8704" width="9.140625" style="27"/>
    <col min="8705" max="8705" width="34.140625" style="27" customWidth="1"/>
    <col min="8706" max="8960" width="9.140625" style="27"/>
    <col min="8961" max="8961" width="34.140625" style="27" customWidth="1"/>
    <col min="8962" max="9216" width="9.140625" style="27"/>
    <col min="9217" max="9217" width="34.140625" style="27" customWidth="1"/>
    <col min="9218" max="9472" width="9.140625" style="27"/>
    <col min="9473" max="9473" width="34.140625" style="27" customWidth="1"/>
    <col min="9474" max="9728" width="9.140625" style="27"/>
    <col min="9729" max="9729" width="34.140625" style="27" customWidth="1"/>
    <col min="9730" max="9984" width="9.140625" style="27"/>
    <col min="9985" max="9985" width="34.140625" style="27" customWidth="1"/>
    <col min="9986" max="10240" width="9.140625" style="27"/>
    <col min="10241" max="10241" width="34.140625" style="27" customWidth="1"/>
    <col min="10242" max="10496" width="9.140625" style="27"/>
    <col min="10497" max="10497" width="34.140625" style="27" customWidth="1"/>
    <col min="10498" max="10752" width="9.140625" style="27"/>
    <col min="10753" max="10753" width="34.140625" style="27" customWidth="1"/>
    <col min="10754" max="11008" width="9.140625" style="27"/>
    <col min="11009" max="11009" width="34.140625" style="27" customWidth="1"/>
    <col min="11010" max="11264" width="9.140625" style="27"/>
    <col min="11265" max="11265" width="34.140625" style="27" customWidth="1"/>
    <col min="11266" max="11520" width="9.140625" style="27"/>
    <col min="11521" max="11521" width="34.140625" style="27" customWidth="1"/>
    <col min="11522" max="11776" width="9.140625" style="27"/>
    <col min="11777" max="11777" width="34.140625" style="27" customWidth="1"/>
    <col min="11778" max="12032" width="9.140625" style="27"/>
    <col min="12033" max="12033" width="34.140625" style="27" customWidth="1"/>
    <col min="12034" max="12288" width="9.140625" style="27"/>
    <col min="12289" max="12289" width="34.140625" style="27" customWidth="1"/>
    <col min="12290" max="12544" width="9.140625" style="27"/>
    <col min="12545" max="12545" width="34.140625" style="27" customWidth="1"/>
    <col min="12546" max="12800" width="9.140625" style="27"/>
    <col min="12801" max="12801" width="34.140625" style="27" customWidth="1"/>
    <col min="12802" max="13056" width="9.140625" style="27"/>
    <col min="13057" max="13057" width="34.140625" style="27" customWidth="1"/>
    <col min="13058" max="13312" width="9.140625" style="27"/>
    <col min="13313" max="13313" width="34.140625" style="27" customWidth="1"/>
    <col min="13314" max="13568" width="9.140625" style="27"/>
    <col min="13569" max="13569" width="34.140625" style="27" customWidth="1"/>
    <col min="13570" max="13824" width="9.140625" style="27"/>
    <col min="13825" max="13825" width="34.140625" style="27" customWidth="1"/>
    <col min="13826" max="14080" width="9.140625" style="27"/>
    <col min="14081" max="14081" width="34.140625" style="27" customWidth="1"/>
    <col min="14082" max="14336" width="9.140625" style="27"/>
    <col min="14337" max="14337" width="34.140625" style="27" customWidth="1"/>
    <col min="14338" max="14592" width="9.140625" style="27"/>
    <col min="14593" max="14593" width="34.140625" style="27" customWidth="1"/>
    <col min="14594" max="14848" width="9.140625" style="27"/>
    <col min="14849" max="14849" width="34.140625" style="27" customWidth="1"/>
    <col min="14850" max="15104" width="9.140625" style="27"/>
    <col min="15105" max="15105" width="34.140625" style="27" customWidth="1"/>
    <col min="15106" max="15360" width="9.140625" style="27"/>
    <col min="15361" max="15361" width="34.140625" style="27" customWidth="1"/>
    <col min="15362" max="15616" width="9.140625" style="27"/>
    <col min="15617" max="15617" width="34.140625" style="27" customWidth="1"/>
    <col min="15618" max="15872" width="9.140625" style="27"/>
    <col min="15873" max="15873" width="34.140625" style="27" customWidth="1"/>
    <col min="15874" max="16128" width="9.140625" style="27"/>
    <col min="16129" max="16129" width="34.140625" style="27" customWidth="1"/>
    <col min="16130" max="16384" width="9.140625" style="27"/>
  </cols>
  <sheetData>
    <row r="1" spans="1:9" ht="15" x14ac:dyDescent="0.25">
      <c r="A1" s="22" t="s">
        <v>0</v>
      </c>
      <c r="B1" s="22"/>
      <c r="C1" s="22"/>
      <c r="D1" s="36"/>
    </row>
    <row r="2" spans="1:9" ht="15" x14ac:dyDescent="0.25">
      <c r="A2" s="22" t="s">
        <v>86</v>
      </c>
      <c r="B2" s="22"/>
      <c r="C2" s="22"/>
      <c r="D2" s="36"/>
    </row>
    <row r="3" spans="1:9" ht="15" x14ac:dyDescent="0.25">
      <c r="A3" s="22" t="s">
        <v>156</v>
      </c>
      <c r="B3" s="22"/>
      <c r="C3" s="22"/>
      <c r="D3" s="36"/>
      <c r="E3" s="22"/>
      <c r="F3" s="22"/>
    </row>
    <row r="4" spans="1:9" ht="15" x14ac:dyDescent="0.25">
      <c r="A4" s="22"/>
      <c r="B4" s="22"/>
      <c r="C4" s="22"/>
      <c r="D4" s="36"/>
      <c r="E4" s="22"/>
      <c r="F4" s="22"/>
    </row>
    <row r="5" spans="1:9" x14ac:dyDescent="0.2">
      <c r="A5" s="12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x14ac:dyDescent="0.2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x14ac:dyDescent="0.2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x14ac:dyDescent="0.2">
      <c r="A8" s="12"/>
      <c r="B8" s="12"/>
      <c r="C8" s="12"/>
      <c r="D8" s="25"/>
      <c r="E8" s="12"/>
      <c r="F8" s="12"/>
      <c r="G8" s="25"/>
      <c r="H8" s="12"/>
      <c r="I8" s="25"/>
    </row>
    <row r="9" spans="1:9" x14ac:dyDescent="0.2">
      <c r="A9" s="8" t="s">
        <v>16</v>
      </c>
      <c r="B9" s="8"/>
      <c r="C9" s="8"/>
      <c r="D9" s="24"/>
      <c r="E9" s="14"/>
      <c r="F9" s="14"/>
      <c r="G9" s="23"/>
      <c r="H9" s="9"/>
      <c r="I9" s="7"/>
    </row>
    <row r="10" spans="1:9" x14ac:dyDescent="0.2">
      <c r="A10" s="9"/>
      <c r="B10" s="9"/>
      <c r="C10" s="9"/>
      <c r="D10" s="23"/>
      <c r="E10" s="6"/>
      <c r="F10" s="6"/>
      <c r="G10" s="23"/>
      <c r="H10" s="9"/>
      <c r="I10" s="7"/>
    </row>
    <row r="11" spans="1:9" x14ac:dyDescent="0.2">
      <c r="A11" s="9" t="s">
        <v>84</v>
      </c>
      <c r="B11" s="6">
        <v>0</v>
      </c>
      <c r="C11" s="6">
        <v>0</v>
      </c>
      <c r="D11" s="7">
        <f>1400*10/7</f>
        <v>2000</v>
      </c>
      <c r="E11" s="6">
        <v>4108.68</v>
      </c>
      <c r="F11" s="6">
        <v>4700</v>
      </c>
      <c r="G11" s="23"/>
      <c r="H11" s="6">
        <f>F11+G11</f>
        <v>4700</v>
      </c>
      <c r="I11" s="7">
        <v>5100</v>
      </c>
    </row>
    <row r="12" spans="1:9" x14ac:dyDescent="0.2">
      <c r="A12" s="9" t="s">
        <v>69</v>
      </c>
      <c r="B12" s="6">
        <v>0</v>
      </c>
      <c r="C12" s="6">
        <v>0</v>
      </c>
      <c r="D12" s="7"/>
      <c r="E12" s="6">
        <v>149.16999999999999</v>
      </c>
      <c r="F12" s="6">
        <v>149</v>
      </c>
      <c r="G12" s="23"/>
      <c r="H12" s="6">
        <f t="shared" ref="H12:H31" si="0">F12+G12</f>
        <v>149</v>
      </c>
      <c r="I12" s="7">
        <v>200</v>
      </c>
    </row>
    <row r="13" spans="1:9" x14ac:dyDescent="0.2">
      <c r="A13" s="9" t="s">
        <v>81</v>
      </c>
      <c r="B13" s="6">
        <v>0</v>
      </c>
      <c r="C13" s="6">
        <v>0</v>
      </c>
      <c r="D13" s="7">
        <f>31894*5/6</f>
        <v>26578.333333333332</v>
      </c>
      <c r="E13" s="6">
        <v>22477.63</v>
      </c>
      <c r="F13" s="6">
        <v>26600</v>
      </c>
      <c r="G13" s="23"/>
      <c r="H13" s="6">
        <f t="shared" si="0"/>
        <v>26600</v>
      </c>
      <c r="I13" s="7">
        <v>28800</v>
      </c>
    </row>
    <row r="14" spans="1:9" x14ac:dyDescent="0.2">
      <c r="A14" s="9" t="s">
        <v>70</v>
      </c>
      <c r="B14" s="6">
        <v>0</v>
      </c>
      <c r="C14" s="6">
        <v>0</v>
      </c>
      <c r="D14" s="7">
        <f>1551*5/6</f>
        <v>1292.5</v>
      </c>
      <c r="E14" s="6">
        <v>5344.17</v>
      </c>
      <c r="F14" s="6">
        <v>6300</v>
      </c>
      <c r="G14" s="23"/>
      <c r="H14" s="6">
        <f t="shared" si="0"/>
        <v>6300</v>
      </c>
      <c r="I14" s="7">
        <v>6700</v>
      </c>
    </row>
    <row r="15" spans="1:9" x14ac:dyDescent="0.2">
      <c r="A15" s="9" t="s">
        <v>82</v>
      </c>
      <c r="B15" s="6">
        <v>0</v>
      </c>
      <c r="C15" s="6">
        <v>0</v>
      </c>
      <c r="D15" s="7">
        <f>50180*5/6</f>
        <v>41816.666666666664</v>
      </c>
      <c r="E15" s="6">
        <v>22725.39</v>
      </c>
      <c r="F15" s="6">
        <v>24700</v>
      </c>
      <c r="G15" s="23"/>
      <c r="H15" s="6">
        <f t="shared" si="0"/>
        <v>24700</v>
      </c>
      <c r="I15" s="7">
        <v>33200</v>
      </c>
    </row>
    <row r="16" spans="1:9" x14ac:dyDescent="0.2">
      <c r="A16" s="9" t="s">
        <v>71</v>
      </c>
      <c r="B16" s="6">
        <v>0</v>
      </c>
      <c r="C16" s="6">
        <v>0</v>
      </c>
      <c r="D16" s="7">
        <f>4061*5/6</f>
        <v>3384.1666666666665</v>
      </c>
      <c r="E16" s="6">
        <v>3828.2000000000003</v>
      </c>
      <c r="F16" s="6">
        <v>4200</v>
      </c>
      <c r="G16" s="23"/>
      <c r="H16" s="6">
        <f t="shared" si="0"/>
        <v>4200</v>
      </c>
      <c r="I16" s="7">
        <v>4900</v>
      </c>
    </row>
    <row r="17" spans="1:10" x14ac:dyDescent="0.2">
      <c r="A17" s="9" t="s">
        <v>83</v>
      </c>
      <c r="B17" s="6">
        <v>0</v>
      </c>
      <c r="C17" s="6">
        <v>0</v>
      </c>
      <c r="D17" s="7">
        <f>28917*5/6</f>
        <v>24097.5</v>
      </c>
      <c r="E17" s="6">
        <v>44491.25</v>
      </c>
      <c r="F17" s="6">
        <v>47400</v>
      </c>
      <c r="G17" s="23"/>
      <c r="H17" s="6">
        <f t="shared" si="0"/>
        <v>47400</v>
      </c>
      <c r="I17" s="7">
        <v>42300</v>
      </c>
    </row>
    <row r="18" spans="1:10" x14ac:dyDescent="0.2">
      <c r="A18" s="9" t="s">
        <v>72</v>
      </c>
      <c r="B18" s="15">
        <v>0</v>
      </c>
      <c r="C18" s="15">
        <v>0</v>
      </c>
      <c r="D18" s="38">
        <f>2820*5/6</f>
        <v>2350</v>
      </c>
      <c r="E18" s="15">
        <v>2789.07</v>
      </c>
      <c r="F18" s="15">
        <v>3000</v>
      </c>
      <c r="G18" s="35"/>
      <c r="H18" s="15">
        <f t="shared" si="0"/>
        <v>3000</v>
      </c>
      <c r="I18" s="38">
        <v>2700</v>
      </c>
    </row>
    <row r="19" spans="1:10" x14ac:dyDescent="0.2">
      <c r="A19" s="9" t="s">
        <v>122</v>
      </c>
      <c r="B19" s="6">
        <f>SUM(B11:B18)</f>
        <v>0</v>
      </c>
      <c r="C19" s="6">
        <f t="shared" ref="C19:I19" si="1">SUM(C11:C18)</f>
        <v>0</v>
      </c>
      <c r="D19" s="7">
        <f t="shared" si="1"/>
        <v>101519.16666666667</v>
      </c>
      <c r="E19" s="6">
        <f t="shared" si="1"/>
        <v>105913.56</v>
      </c>
      <c r="F19" s="6">
        <f t="shared" si="1"/>
        <v>117049</v>
      </c>
      <c r="G19" s="7">
        <f t="shared" si="1"/>
        <v>0</v>
      </c>
      <c r="H19" s="6">
        <f t="shared" si="1"/>
        <v>117049</v>
      </c>
      <c r="I19" s="7">
        <f t="shared" si="1"/>
        <v>123900</v>
      </c>
    </row>
    <row r="20" spans="1:10" x14ac:dyDescent="0.2">
      <c r="A20" s="9" t="s">
        <v>94</v>
      </c>
      <c r="B20" s="6"/>
      <c r="C20" s="6"/>
      <c r="D20" s="7">
        <f>-D19*0.3</f>
        <v>-30455.75</v>
      </c>
      <c r="E20" s="6">
        <v>-25336.22397457475</v>
      </c>
      <c r="F20" s="6">
        <v>-28000</v>
      </c>
      <c r="G20" s="7">
        <f>-F20</f>
        <v>28000</v>
      </c>
      <c r="H20" s="6">
        <f t="shared" si="0"/>
        <v>0</v>
      </c>
      <c r="I20" s="7"/>
    </row>
    <row r="21" spans="1:10" x14ac:dyDescent="0.2">
      <c r="A21" s="9" t="s">
        <v>76</v>
      </c>
      <c r="B21" s="6">
        <v>37395</v>
      </c>
      <c r="C21" s="6">
        <v>43376</v>
      </c>
      <c r="D21" s="7">
        <v>20060</v>
      </c>
      <c r="E21" s="6">
        <v>15950.9</v>
      </c>
      <c r="F21" s="6">
        <f>E21</f>
        <v>15950.9</v>
      </c>
      <c r="G21" s="23"/>
      <c r="H21" s="6">
        <f t="shared" si="0"/>
        <v>15950.9</v>
      </c>
      <c r="I21" s="7"/>
    </row>
    <row r="22" spans="1:10" x14ac:dyDescent="0.2">
      <c r="A22" s="9" t="s">
        <v>78</v>
      </c>
      <c r="B22" s="6">
        <v>13922</v>
      </c>
      <c r="C22" s="6">
        <v>16204</v>
      </c>
      <c r="D22" s="7"/>
      <c r="E22" s="6">
        <v>164.77000000000044</v>
      </c>
      <c r="F22" s="6">
        <f>E22</f>
        <v>164.77000000000044</v>
      </c>
      <c r="G22" s="7"/>
      <c r="H22" s="6">
        <f t="shared" si="0"/>
        <v>164.77000000000044</v>
      </c>
      <c r="I22" s="7"/>
    </row>
    <row r="23" spans="1:10" x14ac:dyDescent="0.2">
      <c r="A23" s="9" t="s">
        <v>53</v>
      </c>
      <c r="B23" s="6">
        <v>247</v>
      </c>
      <c r="C23" s="6">
        <v>1273</v>
      </c>
      <c r="D23" s="7"/>
      <c r="E23" s="6">
        <v>454.61</v>
      </c>
      <c r="F23" s="6">
        <v>500</v>
      </c>
      <c r="G23" s="7"/>
      <c r="H23" s="6">
        <f t="shared" si="0"/>
        <v>500</v>
      </c>
      <c r="I23" s="7"/>
    </row>
    <row r="24" spans="1:10" x14ac:dyDescent="0.2">
      <c r="A24" s="9" t="s">
        <v>95</v>
      </c>
      <c r="B24" s="6">
        <v>39221</v>
      </c>
      <c r="C24" s="6">
        <v>37421</v>
      </c>
      <c r="D24" s="7">
        <f>38149-500</f>
        <v>37649</v>
      </c>
      <c r="E24" s="6">
        <v>1908.86</v>
      </c>
      <c r="F24" s="6">
        <v>12300</v>
      </c>
      <c r="G24" s="7"/>
      <c r="H24" s="6">
        <f t="shared" si="0"/>
        <v>12300</v>
      </c>
      <c r="I24" s="7">
        <v>8000</v>
      </c>
      <c r="J24" s="28"/>
    </row>
    <row r="25" spans="1:10" x14ac:dyDescent="0.2">
      <c r="A25" s="9" t="s">
        <v>96</v>
      </c>
      <c r="B25" s="6">
        <v>9038</v>
      </c>
      <c r="C25" s="6">
        <v>10968</v>
      </c>
      <c r="D25" s="7"/>
      <c r="E25" s="6">
        <v>3816.29</v>
      </c>
      <c r="F25" s="6">
        <v>6000</v>
      </c>
      <c r="G25" s="7">
        <v>1000</v>
      </c>
      <c r="H25" s="6">
        <f t="shared" si="0"/>
        <v>7000</v>
      </c>
      <c r="I25" s="7">
        <v>4000</v>
      </c>
    </row>
    <row r="26" spans="1:10" x14ac:dyDescent="0.2">
      <c r="A26" s="9" t="s">
        <v>109</v>
      </c>
      <c r="B26" s="6">
        <v>3566</v>
      </c>
      <c r="C26" s="6">
        <v>3150</v>
      </c>
      <c r="D26" s="7"/>
      <c r="E26" s="6">
        <v>1069.54</v>
      </c>
      <c r="F26" s="6">
        <v>2500</v>
      </c>
      <c r="G26" s="7">
        <v>500</v>
      </c>
      <c r="H26" s="6">
        <f t="shared" si="0"/>
        <v>3000</v>
      </c>
      <c r="I26" s="7">
        <v>2000</v>
      </c>
    </row>
    <row r="27" spans="1:10" x14ac:dyDescent="0.2">
      <c r="A27" s="9" t="s">
        <v>57</v>
      </c>
      <c r="B27" s="6">
        <v>335</v>
      </c>
      <c r="C27" s="6">
        <v>435</v>
      </c>
      <c r="D27" s="7">
        <v>500</v>
      </c>
      <c r="E27" s="6">
        <v>338.32</v>
      </c>
      <c r="F27" s="6">
        <v>500</v>
      </c>
      <c r="G27" s="7"/>
      <c r="H27" s="6">
        <f t="shared" si="0"/>
        <v>500</v>
      </c>
      <c r="I27" s="7">
        <v>500</v>
      </c>
    </row>
    <row r="28" spans="1:10" x14ac:dyDescent="0.2">
      <c r="A28" s="9" t="s">
        <v>97</v>
      </c>
      <c r="B28" s="6">
        <v>195</v>
      </c>
      <c r="C28" s="6">
        <v>2539</v>
      </c>
      <c r="D28" s="7"/>
      <c r="E28" s="6">
        <v>-638.58000000000004</v>
      </c>
      <c r="F28" s="6"/>
      <c r="G28" s="7"/>
      <c r="H28" s="6">
        <f t="shared" si="0"/>
        <v>0</v>
      </c>
      <c r="I28" s="7"/>
    </row>
    <row r="29" spans="1:10" x14ac:dyDescent="0.2">
      <c r="A29" s="9" t="s">
        <v>98</v>
      </c>
      <c r="B29" s="6">
        <v>190</v>
      </c>
      <c r="C29" s="6">
        <v>1666</v>
      </c>
      <c r="D29" s="7"/>
      <c r="E29" s="6">
        <v>121.25</v>
      </c>
      <c r="F29" s="6">
        <v>950</v>
      </c>
      <c r="G29" s="7"/>
      <c r="H29" s="6">
        <f t="shared" si="0"/>
        <v>950</v>
      </c>
      <c r="I29" s="7">
        <v>650</v>
      </c>
    </row>
    <row r="30" spans="1:10" x14ac:dyDescent="0.2">
      <c r="A30" s="9" t="s">
        <v>9</v>
      </c>
      <c r="B30" s="6"/>
      <c r="C30" s="6"/>
      <c r="D30" s="23"/>
      <c r="E30" s="6">
        <v>2205.1</v>
      </c>
      <c r="F30" s="6">
        <v>2205.1</v>
      </c>
      <c r="G30" s="7"/>
      <c r="H30" s="6">
        <f t="shared" si="0"/>
        <v>2205.1</v>
      </c>
      <c r="I30" s="7">
        <v>500</v>
      </c>
    </row>
    <row r="31" spans="1:10" x14ac:dyDescent="0.2">
      <c r="A31" s="9" t="s">
        <v>123</v>
      </c>
      <c r="B31" s="6"/>
      <c r="C31" s="6"/>
      <c r="D31" s="23"/>
      <c r="E31" s="6">
        <v>200</v>
      </c>
      <c r="F31" s="6">
        <v>200</v>
      </c>
      <c r="G31" s="7"/>
      <c r="H31" s="6">
        <f t="shared" si="0"/>
        <v>200</v>
      </c>
      <c r="I31" s="7"/>
    </row>
    <row r="32" spans="1:10" x14ac:dyDescent="0.2">
      <c r="A32" s="9"/>
      <c r="B32" s="6"/>
      <c r="C32" s="6"/>
      <c r="D32" s="23"/>
      <c r="E32" s="6"/>
      <c r="F32" s="6"/>
      <c r="G32" s="7"/>
      <c r="H32" s="9"/>
      <c r="I32" s="7"/>
    </row>
    <row r="33" spans="1:9" x14ac:dyDescent="0.2">
      <c r="A33" s="9"/>
      <c r="B33" s="9"/>
      <c r="C33" s="18"/>
      <c r="D33" s="23"/>
      <c r="E33" s="18"/>
      <c r="F33" s="18"/>
      <c r="G33" s="23"/>
      <c r="H33" s="9"/>
      <c r="I33" s="7"/>
    </row>
    <row r="34" spans="1:9" x14ac:dyDescent="0.2">
      <c r="A34" s="9"/>
      <c r="B34" s="16">
        <f t="shared" ref="B34:I34" si="2">SUM(B19:B33)</f>
        <v>104109</v>
      </c>
      <c r="C34" s="16">
        <f t="shared" si="2"/>
        <v>117032</v>
      </c>
      <c r="D34" s="17">
        <f t="shared" si="2"/>
        <v>129272.41666666667</v>
      </c>
      <c r="E34" s="16">
        <f t="shared" si="2"/>
        <v>106168.39602542525</v>
      </c>
      <c r="F34" s="16">
        <f t="shared" si="2"/>
        <v>130319.77</v>
      </c>
      <c r="G34" s="17">
        <f t="shared" si="2"/>
        <v>29500</v>
      </c>
      <c r="H34" s="16">
        <f t="shared" si="2"/>
        <v>159819.76999999999</v>
      </c>
      <c r="I34" s="17">
        <f t="shared" si="2"/>
        <v>139550</v>
      </c>
    </row>
    <row r="35" spans="1:9" x14ac:dyDescent="0.2">
      <c r="A35" s="9"/>
      <c r="B35" s="9"/>
      <c r="C35" s="9"/>
      <c r="D35" s="23"/>
      <c r="E35" s="6"/>
      <c r="F35" s="6"/>
      <c r="G35" s="23"/>
      <c r="H35" s="9"/>
      <c r="I35" s="7"/>
    </row>
    <row r="36" spans="1:9" x14ac:dyDescent="0.2">
      <c r="A36" s="8" t="s">
        <v>18</v>
      </c>
      <c r="B36" s="8"/>
      <c r="C36" s="8"/>
      <c r="D36" s="24"/>
      <c r="E36" s="6"/>
      <c r="F36" s="6"/>
      <c r="G36" s="23"/>
      <c r="H36" s="9"/>
      <c r="I36" s="7"/>
    </row>
    <row r="37" spans="1:9" x14ac:dyDescent="0.2">
      <c r="A37" s="9"/>
      <c r="B37" s="9"/>
      <c r="C37" s="9"/>
      <c r="D37" s="23"/>
      <c r="E37" s="6"/>
      <c r="F37" s="6"/>
      <c r="G37" s="23"/>
      <c r="H37" s="9"/>
      <c r="I37" s="7"/>
    </row>
    <row r="38" spans="1:9" x14ac:dyDescent="0.2">
      <c r="A38" s="9" t="s">
        <v>54</v>
      </c>
      <c r="B38" s="6"/>
      <c r="C38" s="6">
        <v>33</v>
      </c>
      <c r="D38" s="7">
        <v>50</v>
      </c>
      <c r="E38" s="6">
        <v>0</v>
      </c>
      <c r="F38" s="6">
        <v>0</v>
      </c>
      <c r="G38" s="23"/>
      <c r="H38" s="6">
        <f t="shared" ref="H38:H46" si="3">F38+G38</f>
        <v>0</v>
      </c>
      <c r="I38" s="7"/>
    </row>
    <row r="39" spans="1:9" x14ac:dyDescent="0.2">
      <c r="A39" s="9" t="s">
        <v>55</v>
      </c>
      <c r="B39" s="39">
        <v>3506</v>
      </c>
      <c r="C39" s="6">
        <v>425</v>
      </c>
      <c r="D39" s="7"/>
      <c r="E39" s="6">
        <v>507.61</v>
      </c>
      <c r="F39" s="6">
        <v>507.61</v>
      </c>
      <c r="G39" s="23"/>
      <c r="H39" s="6">
        <f t="shared" si="3"/>
        <v>507.61</v>
      </c>
      <c r="I39" s="7">
        <v>500</v>
      </c>
    </row>
    <row r="40" spans="1:9" x14ac:dyDescent="0.2">
      <c r="A40" s="9" t="s">
        <v>56</v>
      </c>
      <c r="B40" s="6"/>
      <c r="C40" s="6">
        <v>1123</v>
      </c>
      <c r="D40" s="7">
        <v>1500</v>
      </c>
      <c r="E40" s="6">
        <v>863.36</v>
      </c>
      <c r="F40" s="6">
        <v>863.36</v>
      </c>
      <c r="G40" s="23"/>
      <c r="H40" s="6">
        <f t="shared" si="3"/>
        <v>863.36</v>
      </c>
      <c r="I40" s="7">
        <v>800</v>
      </c>
    </row>
    <row r="41" spans="1:9" x14ac:dyDescent="0.2">
      <c r="A41" s="9" t="s">
        <v>79</v>
      </c>
      <c r="B41" s="6"/>
      <c r="C41" s="6"/>
      <c r="D41" s="7">
        <v>5800</v>
      </c>
      <c r="E41" s="6">
        <v>5875</v>
      </c>
      <c r="F41" s="6">
        <f>5875+1800</f>
        <v>7675</v>
      </c>
      <c r="G41" s="23"/>
      <c r="H41" s="6">
        <f t="shared" si="3"/>
        <v>7675</v>
      </c>
      <c r="I41" s="7"/>
    </row>
    <row r="42" spans="1:9" x14ac:dyDescent="0.2">
      <c r="A42" s="9" t="s">
        <v>85</v>
      </c>
      <c r="B42" s="6"/>
      <c r="C42" s="6"/>
      <c r="D42" s="7">
        <v>2650</v>
      </c>
      <c r="E42" s="6">
        <v>4397.6000000000004</v>
      </c>
      <c r="F42" s="6">
        <v>4000</v>
      </c>
      <c r="G42" s="23"/>
      <c r="H42" s="6">
        <f t="shared" si="3"/>
        <v>4000</v>
      </c>
      <c r="I42" s="7">
        <v>5000</v>
      </c>
    </row>
    <row r="43" spans="1:9" x14ac:dyDescent="0.2">
      <c r="A43" s="9" t="s">
        <v>10</v>
      </c>
      <c r="B43" s="6"/>
      <c r="C43" s="6"/>
      <c r="D43" s="7"/>
      <c r="E43" s="6">
        <v>2096.92</v>
      </c>
      <c r="F43" s="6">
        <v>2096.92</v>
      </c>
      <c r="G43" s="23"/>
      <c r="H43" s="6">
        <f t="shared" si="3"/>
        <v>2096.92</v>
      </c>
      <c r="I43" s="7">
        <v>2000</v>
      </c>
    </row>
    <row r="44" spans="1:9" x14ac:dyDescent="0.2">
      <c r="A44" s="9" t="s">
        <v>9</v>
      </c>
      <c r="B44" s="6"/>
      <c r="C44" s="6"/>
      <c r="D44" s="7"/>
      <c r="E44" s="6">
        <v>3488.1099999999997</v>
      </c>
      <c r="F44" s="6">
        <v>3120.14</v>
      </c>
      <c r="G44" s="23"/>
      <c r="H44" s="6">
        <f t="shared" si="3"/>
        <v>3120.14</v>
      </c>
      <c r="I44" s="7">
        <v>3000</v>
      </c>
    </row>
    <row r="45" spans="1:9" x14ac:dyDescent="0.2">
      <c r="A45" s="9" t="s">
        <v>58</v>
      </c>
      <c r="B45" s="6">
        <v>150</v>
      </c>
      <c r="C45" s="6">
        <v>322</v>
      </c>
      <c r="D45" s="7">
        <v>300</v>
      </c>
      <c r="E45" s="6">
        <v>190.77</v>
      </c>
      <c r="F45" s="6">
        <v>190.77</v>
      </c>
      <c r="G45" s="23"/>
      <c r="H45" s="6">
        <f t="shared" si="3"/>
        <v>190.77</v>
      </c>
      <c r="I45" s="7">
        <v>300</v>
      </c>
    </row>
    <row r="46" spans="1:9" x14ac:dyDescent="0.2">
      <c r="A46" s="9" t="s">
        <v>99</v>
      </c>
      <c r="B46" s="6">
        <v>0</v>
      </c>
      <c r="C46" s="6">
        <v>200</v>
      </c>
      <c r="D46" s="7">
        <v>200</v>
      </c>
      <c r="E46" s="6">
        <v>0</v>
      </c>
      <c r="F46" s="6">
        <v>0</v>
      </c>
      <c r="G46" s="23"/>
      <c r="H46" s="6">
        <f t="shared" si="3"/>
        <v>0</v>
      </c>
      <c r="I46" s="7"/>
    </row>
    <row r="47" spans="1:9" x14ac:dyDescent="0.2">
      <c r="A47" s="9"/>
      <c r="B47" s="9"/>
      <c r="C47" s="9"/>
      <c r="D47" s="23"/>
      <c r="E47" s="18"/>
      <c r="F47" s="18"/>
      <c r="G47" s="23"/>
      <c r="H47" s="9"/>
      <c r="I47" s="7"/>
    </row>
    <row r="48" spans="1:9" x14ac:dyDescent="0.2">
      <c r="A48" s="9"/>
      <c r="B48" s="16">
        <f t="shared" ref="B48:I48" si="4">SUM(B38:B46)</f>
        <v>3656</v>
      </c>
      <c r="C48" s="16">
        <f t="shared" si="4"/>
        <v>2103</v>
      </c>
      <c r="D48" s="17">
        <f t="shared" si="4"/>
        <v>10500</v>
      </c>
      <c r="E48" s="16">
        <f t="shared" si="4"/>
        <v>17419.37</v>
      </c>
      <c r="F48" s="16">
        <f t="shared" si="4"/>
        <v>18453.8</v>
      </c>
      <c r="G48" s="17">
        <f t="shared" si="4"/>
        <v>0</v>
      </c>
      <c r="H48" s="16">
        <f t="shared" ref="H48" si="5">SUM(H38:H46)</f>
        <v>18453.8</v>
      </c>
      <c r="I48" s="17">
        <f t="shared" si="4"/>
        <v>11600</v>
      </c>
    </row>
    <row r="49" spans="1:9" x14ac:dyDescent="0.2">
      <c r="A49" s="9"/>
      <c r="B49" s="18"/>
      <c r="C49" s="18"/>
      <c r="D49" s="19"/>
      <c r="E49" s="18"/>
      <c r="F49" s="18"/>
      <c r="G49" s="23"/>
      <c r="H49" s="9"/>
      <c r="I49" s="19"/>
    </row>
    <row r="50" spans="1:9" x14ac:dyDescent="0.2">
      <c r="B50" s="31"/>
      <c r="C50" s="31"/>
      <c r="D50" s="41"/>
      <c r="E50" s="31"/>
      <c r="F50" s="28"/>
    </row>
    <row r="51" spans="1:9" s="9" customFormat="1" ht="13.5" thickBot="1" x14ac:dyDescent="0.25">
      <c r="A51" s="8" t="s">
        <v>29</v>
      </c>
      <c r="B51" s="20">
        <f t="shared" ref="B51:I51" si="6">B34-B48</f>
        <v>100453</v>
      </c>
      <c r="C51" s="20">
        <f t="shared" si="6"/>
        <v>114929</v>
      </c>
      <c r="D51" s="21">
        <f t="shared" si="6"/>
        <v>118772.41666666667</v>
      </c>
      <c r="E51" s="20">
        <f t="shared" si="6"/>
        <v>88749.02602542525</v>
      </c>
      <c r="F51" s="20">
        <f t="shared" si="6"/>
        <v>111865.97</v>
      </c>
      <c r="G51" s="21">
        <f t="shared" si="6"/>
        <v>29500</v>
      </c>
      <c r="H51" s="20">
        <f t="shared" si="6"/>
        <v>141365.97</v>
      </c>
      <c r="I51" s="21">
        <f t="shared" si="6"/>
        <v>127950</v>
      </c>
    </row>
    <row r="52" spans="1:9" ht="15" thickTop="1" x14ac:dyDescent="0.2">
      <c r="E52" s="28"/>
      <c r="F52" s="28"/>
    </row>
    <row r="53" spans="1:9" x14ac:dyDescent="0.2">
      <c r="A53" s="8" t="s">
        <v>116</v>
      </c>
      <c r="E53" s="28"/>
      <c r="F53" s="28"/>
    </row>
    <row r="54" spans="1:9" x14ac:dyDescent="0.2">
      <c r="A54" s="9"/>
    </row>
    <row r="55" spans="1:9" x14ac:dyDescent="0.2">
      <c r="A55" s="9" t="s">
        <v>144</v>
      </c>
    </row>
    <row r="56" spans="1:9" s="9" customFormat="1" ht="12.75" x14ac:dyDescent="0.2">
      <c r="A56" s="9" t="s">
        <v>145</v>
      </c>
      <c r="D56" s="23"/>
      <c r="G56" s="23"/>
      <c r="I56" s="7"/>
    </row>
    <row r="57" spans="1:9" s="9" customFormat="1" ht="12.75" x14ac:dyDescent="0.2">
      <c r="D57" s="23"/>
      <c r="G57" s="23"/>
      <c r="I57" s="7"/>
    </row>
    <row r="58" spans="1:9" s="9" customFormat="1" ht="12.75" x14ac:dyDescent="0.2">
      <c r="A58" s="9" t="s">
        <v>146</v>
      </c>
      <c r="D58" s="23"/>
      <c r="G58" s="23"/>
      <c r="I58" s="7"/>
    </row>
    <row r="59" spans="1:9" s="9" customFormat="1" ht="12.75" x14ac:dyDescent="0.2">
      <c r="A59" s="9" t="s">
        <v>147</v>
      </c>
      <c r="D59" s="23"/>
      <c r="G59" s="23"/>
      <c r="I59" s="7"/>
    </row>
    <row r="60" spans="1:9" s="9" customFormat="1" ht="12.75" x14ac:dyDescent="0.2">
      <c r="D60" s="23"/>
      <c r="G60" s="23"/>
      <c r="I60" s="7"/>
    </row>
    <row r="61" spans="1:9" s="9" customFormat="1" ht="12.75" x14ac:dyDescent="0.2">
      <c r="A61" s="9" t="s">
        <v>185</v>
      </c>
      <c r="D61" s="23"/>
      <c r="G61" s="23"/>
      <c r="I61" s="7"/>
    </row>
    <row r="62" spans="1:9" x14ac:dyDescent="0.2">
      <c r="A62" s="9" t="s">
        <v>186</v>
      </c>
    </row>
  </sheetData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31" workbookViewId="0">
      <selection activeCell="A55" sqref="A55"/>
    </sheetView>
  </sheetViews>
  <sheetFormatPr defaultRowHeight="15" x14ac:dyDescent="0.3"/>
  <cols>
    <col min="1" max="1" width="34.140625" style="9" customWidth="1"/>
    <col min="2" max="3" width="9.7109375" style="9" customWidth="1"/>
    <col min="4" max="4" width="9.7109375" style="23" customWidth="1"/>
    <col min="5" max="5" width="9.7109375" style="10" customWidth="1"/>
    <col min="6" max="6" width="9.7109375" style="9" customWidth="1"/>
    <col min="7" max="7" width="9.7109375" style="23" customWidth="1"/>
    <col min="8" max="8" width="9.7109375" style="9" customWidth="1"/>
    <col min="9" max="9" width="9.7109375" style="7" customWidth="1"/>
    <col min="10" max="259" width="9.140625" style="5"/>
    <col min="260" max="260" width="34.140625" style="5" customWidth="1"/>
    <col min="261" max="515" width="9.140625" style="5"/>
    <col min="516" max="516" width="34.140625" style="5" customWidth="1"/>
    <col min="517" max="771" width="9.140625" style="5"/>
    <col min="772" max="772" width="34.140625" style="5" customWidth="1"/>
    <col min="773" max="1027" width="9.140625" style="5"/>
    <col min="1028" max="1028" width="34.140625" style="5" customWidth="1"/>
    <col min="1029" max="1283" width="9.140625" style="5"/>
    <col min="1284" max="1284" width="34.140625" style="5" customWidth="1"/>
    <col min="1285" max="1539" width="9.140625" style="5"/>
    <col min="1540" max="1540" width="34.140625" style="5" customWidth="1"/>
    <col min="1541" max="1795" width="9.140625" style="5"/>
    <col min="1796" max="1796" width="34.140625" style="5" customWidth="1"/>
    <col min="1797" max="2051" width="9.140625" style="5"/>
    <col min="2052" max="2052" width="34.140625" style="5" customWidth="1"/>
    <col min="2053" max="2307" width="9.140625" style="5"/>
    <col min="2308" max="2308" width="34.140625" style="5" customWidth="1"/>
    <col min="2309" max="2563" width="9.140625" style="5"/>
    <col min="2564" max="2564" width="34.140625" style="5" customWidth="1"/>
    <col min="2565" max="2819" width="9.140625" style="5"/>
    <col min="2820" max="2820" width="34.140625" style="5" customWidth="1"/>
    <col min="2821" max="3075" width="9.140625" style="5"/>
    <col min="3076" max="3076" width="34.140625" style="5" customWidth="1"/>
    <col min="3077" max="3331" width="9.140625" style="5"/>
    <col min="3332" max="3332" width="34.140625" style="5" customWidth="1"/>
    <col min="3333" max="3587" width="9.140625" style="5"/>
    <col min="3588" max="3588" width="34.140625" style="5" customWidth="1"/>
    <col min="3589" max="3843" width="9.140625" style="5"/>
    <col min="3844" max="3844" width="34.140625" style="5" customWidth="1"/>
    <col min="3845" max="4099" width="9.140625" style="5"/>
    <col min="4100" max="4100" width="34.140625" style="5" customWidth="1"/>
    <col min="4101" max="4355" width="9.140625" style="5"/>
    <col min="4356" max="4356" width="34.140625" style="5" customWidth="1"/>
    <col min="4357" max="4611" width="9.140625" style="5"/>
    <col min="4612" max="4612" width="34.140625" style="5" customWidth="1"/>
    <col min="4613" max="4867" width="9.140625" style="5"/>
    <col min="4868" max="4868" width="34.140625" style="5" customWidth="1"/>
    <col min="4869" max="5123" width="9.140625" style="5"/>
    <col min="5124" max="5124" width="34.140625" style="5" customWidth="1"/>
    <col min="5125" max="5379" width="9.140625" style="5"/>
    <col min="5380" max="5380" width="34.140625" style="5" customWidth="1"/>
    <col min="5381" max="5635" width="9.140625" style="5"/>
    <col min="5636" max="5636" width="34.140625" style="5" customWidth="1"/>
    <col min="5637" max="5891" width="9.140625" style="5"/>
    <col min="5892" max="5892" width="34.140625" style="5" customWidth="1"/>
    <col min="5893" max="6147" width="9.140625" style="5"/>
    <col min="6148" max="6148" width="34.140625" style="5" customWidth="1"/>
    <col min="6149" max="6403" width="9.140625" style="5"/>
    <col min="6404" max="6404" width="34.140625" style="5" customWidth="1"/>
    <col min="6405" max="6659" width="9.140625" style="5"/>
    <col min="6660" max="6660" width="34.140625" style="5" customWidth="1"/>
    <col min="6661" max="6915" width="9.140625" style="5"/>
    <col min="6916" max="6916" width="34.140625" style="5" customWidth="1"/>
    <col min="6917" max="7171" width="9.140625" style="5"/>
    <col min="7172" max="7172" width="34.140625" style="5" customWidth="1"/>
    <col min="7173" max="7427" width="9.140625" style="5"/>
    <col min="7428" max="7428" width="34.140625" style="5" customWidth="1"/>
    <col min="7429" max="7683" width="9.140625" style="5"/>
    <col min="7684" max="7684" width="34.140625" style="5" customWidth="1"/>
    <col min="7685" max="7939" width="9.140625" style="5"/>
    <col min="7940" max="7940" width="34.140625" style="5" customWidth="1"/>
    <col min="7941" max="8195" width="9.140625" style="5"/>
    <col min="8196" max="8196" width="34.140625" style="5" customWidth="1"/>
    <col min="8197" max="8451" width="9.140625" style="5"/>
    <col min="8452" max="8452" width="34.140625" style="5" customWidth="1"/>
    <col min="8453" max="8707" width="9.140625" style="5"/>
    <col min="8708" max="8708" width="34.140625" style="5" customWidth="1"/>
    <col min="8709" max="8963" width="9.140625" style="5"/>
    <col min="8964" max="8964" width="34.140625" style="5" customWidth="1"/>
    <col min="8965" max="9219" width="9.140625" style="5"/>
    <col min="9220" max="9220" width="34.140625" style="5" customWidth="1"/>
    <col min="9221" max="9475" width="9.140625" style="5"/>
    <col min="9476" max="9476" width="34.140625" style="5" customWidth="1"/>
    <col min="9477" max="9731" width="9.140625" style="5"/>
    <col min="9732" max="9732" width="34.140625" style="5" customWidth="1"/>
    <col min="9733" max="9987" width="9.140625" style="5"/>
    <col min="9988" max="9988" width="34.140625" style="5" customWidth="1"/>
    <col min="9989" max="10243" width="9.140625" style="5"/>
    <col min="10244" max="10244" width="34.140625" style="5" customWidth="1"/>
    <col min="10245" max="10499" width="9.140625" style="5"/>
    <col min="10500" max="10500" width="34.140625" style="5" customWidth="1"/>
    <col min="10501" max="10755" width="9.140625" style="5"/>
    <col min="10756" max="10756" width="34.140625" style="5" customWidth="1"/>
    <col min="10757" max="11011" width="9.140625" style="5"/>
    <col min="11012" max="11012" width="34.140625" style="5" customWidth="1"/>
    <col min="11013" max="11267" width="9.140625" style="5"/>
    <col min="11268" max="11268" width="34.140625" style="5" customWidth="1"/>
    <col min="11269" max="11523" width="9.140625" style="5"/>
    <col min="11524" max="11524" width="34.140625" style="5" customWidth="1"/>
    <col min="11525" max="11779" width="9.140625" style="5"/>
    <col min="11780" max="11780" width="34.140625" style="5" customWidth="1"/>
    <col min="11781" max="12035" width="9.140625" style="5"/>
    <col min="12036" max="12036" width="34.140625" style="5" customWidth="1"/>
    <col min="12037" max="12291" width="9.140625" style="5"/>
    <col min="12292" max="12292" width="34.140625" style="5" customWidth="1"/>
    <col min="12293" max="12547" width="9.140625" style="5"/>
    <col min="12548" max="12548" width="34.140625" style="5" customWidth="1"/>
    <col min="12549" max="12803" width="9.140625" style="5"/>
    <col min="12804" max="12804" width="34.140625" style="5" customWidth="1"/>
    <col min="12805" max="13059" width="9.140625" style="5"/>
    <col min="13060" max="13060" width="34.140625" style="5" customWidth="1"/>
    <col min="13061" max="13315" width="9.140625" style="5"/>
    <col min="13316" max="13316" width="34.140625" style="5" customWidth="1"/>
    <col min="13317" max="13571" width="9.140625" style="5"/>
    <col min="13572" max="13572" width="34.140625" style="5" customWidth="1"/>
    <col min="13573" max="13827" width="9.140625" style="5"/>
    <col min="13828" max="13828" width="34.140625" style="5" customWidth="1"/>
    <col min="13829" max="14083" width="9.140625" style="5"/>
    <col min="14084" max="14084" width="34.140625" style="5" customWidth="1"/>
    <col min="14085" max="14339" width="9.140625" style="5"/>
    <col min="14340" max="14340" width="34.140625" style="5" customWidth="1"/>
    <col min="14341" max="14595" width="9.140625" style="5"/>
    <col min="14596" max="14596" width="34.140625" style="5" customWidth="1"/>
    <col min="14597" max="14851" width="9.140625" style="5"/>
    <col min="14852" max="14852" width="34.140625" style="5" customWidth="1"/>
    <col min="14853" max="15107" width="9.140625" style="5"/>
    <col min="15108" max="15108" width="34.140625" style="5" customWidth="1"/>
    <col min="15109" max="15363" width="9.140625" style="5"/>
    <col min="15364" max="15364" width="34.140625" style="5" customWidth="1"/>
    <col min="15365" max="15619" width="9.140625" style="5"/>
    <col min="15620" max="15620" width="34.140625" style="5" customWidth="1"/>
    <col min="15621" max="15875" width="9.140625" style="5"/>
    <col min="15876" max="15876" width="34.140625" style="5" customWidth="1"/>
    <col min="15877" max="16131" width="9.140625" style="5"/>
    <col min="16132" max="16132" width="34.140625" style="5" customWidth="1"/>
    <col min="16133" max="16384" width="9.140625" style="5"/>
  </cols>
  <sheetData>
    <row r="1" spans="1:9" ht="15.75" x14ac:dyDescent="0.3">
      <c r="A1" s="22" t="s">
        <v>0</v>
      </c>
      <c r="B1" s="8"/>
    </row>
    <row r="2" spans="1:9" ht="15.75" x14ac:dyDescent="0.3">
      <c r="A2" s="22" t="s">
        <v>86</v>
      </c>
      <c r="B2" s="8"/>
    </row>
    <row r="3" spans="1:9" ht="15.75" x14ac:dyDescent="0.3">
      <c r="A3" s="22" t="s">
        <v>157</v>
      </c>
      <c r="B3" s="8"/>
      <c r="C3" s="8"/>
      <c r="D3" s="24"/>
      <c r="E3" s="11"/>
      <c r="F3" s="8"/>
    </row>
    <row r="4" spans="1:9" ht="15.75" x14ac:dyDescent="0.3">
      <c r="A4" s="22"/>
      <c r="B4" s="8"/>
      <c r="C4" s="8"/>
      <c r="D4" s="24"/>
      <c r="E4" s="11"/>
      <c r="F4" s="8"/>
    </row>
    <row r="5" spans="1:9" x14ac:dyDescent="0.3">
      <c r="A5" s="8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x14ac:dyDescent="0.3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x14ac:dyDescent="0.3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x14ac:dyDescent="0.3">
      <c r="A8" s="12"/>
      <c r="B8" s="12"/>
      <c r="C8" s="12"/>
      <c r="D8" s="25"/>
      <c r="E8" s="13"/>
      <c r="F8" s="12"/>
    </row>
    <row r="9" spans="1:9" x14ac:dyDescent="0.3">
      <c r="A9" s="8" t="s">
        <v>16</v>
      </c>
      <c r="B9" s="8"/>
      <c r="C9" s="14"/>
      <c r="D9" s="26"/>
      <c r="E9" s="11"/>
      <c r="F9" s="14"/>
    </row>
    <row r="10" spans="1:9" x14ac:dyDescent="0.3">
      <c r="A10" s="8"/>
      <c r="B10" s="8"/>
      <c r="C10" s="14"/>
      <c r="D10" s="26"/>
      <c r="E10" s="11"/>
      <c r="F10" s="14"/>
    </row>
    <row r="11" spans="1:9" x14ac:dyDescent="0.3">
      <c r="A11" s="9" t="s">
        <v>27</v>
      </c>
      <c r="B11" s="6">
        <v>369</v>
      </c>
      <c r="C11" s="6">
        <v>673</v>
      </c>
      <c r="D11" s="7">
        <v>1180</v>
      </c>
      <c r="E11" s="6">
        <v>525.86</v>
      </c>
      <c r="F11" s="6">
        <v>526</v>
      </c>
      <c r="G11" s="40">
        <v>517</v>
      </c>
      <c r="H11" s="39">
        <f>F11+G11</f>
        <v>1043</v>
      </c>
      <c r="I11" s="40">
        <v>500</v>
      </c>
    </row>
    <row r="12" spans="1:9" x14ac:dyDescent="0.3">
      <c r="A12" s="9" t="s">
        <v>28</v>
      </c>
      <c r="B12" s="6">
        <v>1280</v>
      </c>
      <c r="C12" s="6">
        <v>1578</v>
      </c>
      <c r="D12" s="7">
        <v>1200</v>
      </c>
      <c r="E12" s="6">
        <v>1685.01</v>
      </c>
      <c r="F12" s="6">
        <v>1685</v>
      </c>
      <c r="G12" s="40">
        <v>1600</v>
      </c>
      <c r="H12" s="39">
        <f t="shared" ref="H12:H17" si="0">F12+G12</f>
        <v>3285</v>
      </c>
      <c r="I12" s="40">
        <v>1600</v>
      </c>
    </row>
    <row r="13" spans="1:9" x14ac:dyDescent="0.3">
      <c r="A13" s="9" t="s">
        <v>21</v>
      </c>
      <c r="B13" s="6">
        <v>0</v>
      </c>
      <c r="C13" s="6">
        <v>21</v>
      </c>
      <c r="D13" s="7">
        <v>0</v>
      </c>
      <c r="E13" s="6">
        <v>0</v>
      </c>
      <c r="F13" s="6">
        <v>0</v>
      </c>
      <c r="G13" s="40"/>
      <c r="H13" s="39">
        <f t="shared" si="0"/>
        <v>0</v>
      </c>
      <c r="I13" s="40">
        <v>500</v>
      </c>
    </row>
    <row r="14" spans="1:9" x14ac:dyDescent="0.3">
      <c r="A14" s="9" t="s">
        <v>59</v>
      </c>
      <c r="B14" s="6">
        <v>1338</v>
      </c>
      <c r="C14" s="6">
        <v>589</v>
      </c>
      <c r="D14" s="7">
        <v>600</v>
      </c>
      <c r="E14" s="6">
        <v>210</v>
      </c>
      <c r="F14" s="6">
        <v>208</v>
      </c>
      <c r="G14" s="40">
        <v>0</v>
      </c>
      <c r="H14" s="39">
        <f t="shared" si="0"/>
        <v>208</v>
      </c>
      <c r="I14" s="40">
        <v>0</v>
      </c>
    </row>
    <row r="15" spans="1:9" x14ac:dyDescent="0.3">
      <c r="A15" s="9" t="s">
        <v>102</v>
      </c>
      <c r="B15" s="6">
        <v>74</v>
      </c>
      <c r="C15" s="6">
        <v>110</v>
      </c>
      <c r="D15" s="7">
        <v>100</v>
      </c>
      <c r="E15" s="6">
        <v>66.64</v>
      </c>
      <c r="F15" s="6">
        <v>90</v>
      </c>
      <c r="G15" s="40">
        <v>30</v>
      </c>
      <c r="H15" s="39">
        <f t="shared" si="0"/>
        <v>120</v>
      </c>
      <c r="I15" s="40">
        <v>90</v>
      </c>
    </row>
    <row r="16" spans="1:9" x14ac:dyDescent="0.3">
      <c r="A16" s="9" t="s">
        <v>179</v>
      </c>
      <c r="B16" s="6"/>
      <c r="C16" s="6"/>
      <c r="D16" s="7"/>
      <c r="E16" s="6"/>
      <c r="F16" s="6"/>
      <c r="G16" s="40"/>
      <c r="H16" s="39"/>
      <c r="I16" s="40"/>
    </row>
    <row r="17" spans="1:9" x14ac:dyDescent="0.3">
      <c r="A17" s="9" t="s">
        <v>13</v>
      </c>
      <c r="B17" s="6">
        <f>194+238</f>
        <v>432</v>
      </c>
      <c r="C17" s="6">
        <f>1081+97</f>
        <v>1178</v>
      </c>
      <c r="D17" s="7">
        <v>100</v>
      </c>
      <c r="E17" s="6">
        <v>70</v>
      </c>
      <c r="F17" s="6">
        <v>70</v>
      </c>
      <c r="G17" s="7"/>
      <c r="H17" s="39">
        <f t="shared" si="0"/>
        <v>70</v>
      </c>
      <c r="I17" s="7">
        <v>100</v>
      </c>
    </row>
    <row r="18" spans="1:9" x14ac:dyDescent="0.3">
      <c r="B18" s="6"/>
      <c r="C18" s="6"/>
      <c r="D18" s="7"/>
      <c r="E18" s="6"/>
      <c r="F18" s="6"/>
      <c r="G18" s="7"/>
      <c r="H18" s="6"/>
    </row>
    <row r="19" spans="1:9" x14ac:dyDescent="0.3">
      <c r="B19" s="6"/>
      <c r="C19" s="15"/>
      <c r="D19" s="7"/>
      <c r="E19" s="15"/>
      <c r="F19" s="15"/>
      <c r="G19" s="7"/>
      <c r="H19" s="6"/>
    </row>
    <row r="20" spans="1:9" x14ac:dyDescent="0.3">
      <c r="B20" s="16">
        <f t="shared" ref="B20:I20" si="1">SUM(B11:B17)</f>
        <v>3493</v>
      </c>
      <c r="C20" s="16">
        <f t="shared" si="1"/>
        <v>4149</v>
      </c>
      <c r="D20" s="17">
        <f t="shared" si="1"/>
        <v>3180</v>
      </c>
      <c r="E20" s="16">
        <f t="shared" si="1"/>
        <v>2557.5099999999998</v>
      </c>
      <c r="F20" s="16">
        <f t="shared" si="1"/>
        <v>2579</v>
      </c>
      <c r="G20" s="17">
        <f t="shared" si="1"/>
        <v>2147</v>
      </c>
      <c r="H20" s="16">
        <f t="shared" si="1"/>
        <v>4726</v>
      </c>
      <c r="I20" s="17">
        <f t="shared" si="1"/>
        <v>2790</v>
      </c>
    </row>
    <row r="21" spans="1:9" x14ac:dyDescent="0.3">
      <c r="B21" s="6"/>
      <c r="C21" s="6"/>
      <c r="D21" s="7"/>
      <c r="E21" s="6"/>
      <c r="F21" s="6"/>
      <c r="G21" s="7"/>
      <c r="H21" s="6"/>
    </row>
    <row r="22" spans="1:9" x14ac:dyDescent="0.3">
      <c r="A22" s="8" t="s">
        <v>18</v>
      </c>
      <c r="B22" s="14"/>
      <c r="C22" s="6"/>
      <c r="D22" s="7"/>
      <c r="E22" s="6"/>
      <c r="F22" s="6"/>
      <c r="G22" s="7"/>
      <c r="H22" s="6"/>
    </row>
    <row r="23" spans="1:9" x14ac:dyDescent="0.3">
      <c r="B23" s="6"/>
      <c r="C23" s="6"/>
      <c r="D23" s="7"/>
      <c r="E23" s="6"/>
      <c r="F23" s="6"/>
      <c r="G23" s="7"/>
      <c r="H23" s="6"/>
    </row>
    <row r="24" spans="1:9" x14ac:dyDescent="0.3">
      <c r="A24" s="9" t="s">
        <v>27</v>
      </c>
      <c r="B24" s="6">
        <v>650</v>
      </c>
      <c r="C24" s="6">
        <v>832</v>
      </c>
      <c r="D24" s="7">
        <v>750</v>
      </c>
      <c r="E24" s="6">
        <v>725</v>
      </c>
      <c r="F24" s="39">
        <v>725</v>
      </c>
      <c r="G24" s="40">
        <v>750</v>
      </c>
      <c r="H24" s="39">
        <f t="shared" ref="H24:H30" si="2">F24+G24</f>
        <v>1475</v>
      </c>
      <c r="I24" s="40">
        <v>750</v>
      </c>
    </row>
    <row r="25" spans="1:9" x14ac:dyDescent="0.3">
      <c r="A25" s="9" t="s">
        <v>28</v>
      </c>
      <c r="B25" s="6">
        <v>1227</v>
      </c>
      <c r="C25" s="6">
        <v>1292</v>
      </c>
      <c r="D25" s="7">
        <v>1200</v>
      </c>
      <c r="E25" s="6">
        <v>1462.89</v>
      </c>
      <c r="F25" s="39">
        <v>1463</v>
      </c>
      <c r="G25" s="40">
        <f>200+1150</f>
        <v>1350</v>
      </c>
      <c r="H25" s="39">
        <f t="shared" si="2"/>
        <v>2813</v>
      </c>
      <c r="I25" s="40">
        <v>1350</v>
      </c>
    </row>
    <row r="26" spans="1:9" x14ac:dyDescent="0.3">
      <c r="A26" s="9" t="s">
        <v>21</v>
      </c>
      <c r="B26" s="6">
        <v>2242</v>
      </c>
      <c r="C26" s="6">
        <v>773</v>
      </c>
      <c r="D26" s="7">
        <v>200</v>
      </c>
      <c r="E26" s="6">
        <v>150</v>
      </c>
      <c r="F26" s="39">
        <v>150</v>
      </c>
      <c r="G26" s="40"/>
      <c r="H26" s="39">
        <f t="shared" si="2"/>
        <v>150</v>
      </c>
      <c r="I26" s="40">
        <v>500</v>
      </c>
    </row>
    <row r="27" spans="1:9" x14ac:dyDescent="0.3">
      <c r="A27" s="9" t="s">
        <v>8</v>
      </c>
      <c r="B27" s="6">
        <v>6483</v>
      </c>
      <c r="C27" s="6">
        <v>6660</v>
      </c>
      <c r="D27" s="7">
        <v>6000</v>
      </c>
      <c r="E27" s="6">
        <v>4950</v>
      </c>
      <c r="F27" s="6">
        <v>6600</v>
      </c>
      <c r="G27" s="7">
        <v>2200</v>
      </c>
      <c r="H27" s="39">
        <f t="shared" si="2"/>
        <v>8800</v>
      </c>
      <c r="I27" s="7">
        <v>6600</v>
      </c>
    </row>
    <row r="28" spans="1:9" x14ac:dyDescent="0.3">
      <c r="A28" s="9" t="s">
        <v>75</v>
      </c>
      <c r="B28" s="6">
        <v>1074</v>
      </c>
      <c r="C28" s="6">
        <v>343</v>
      </c>
      <c r="D28" s="7">
        <v>1000</v>
      </c>
      <c r="E28" s="6">
        <v>210</v>
      </c>
      <c r="F28" s="6">
        <v>210</v>
      </c>
      <c r="G28" s="7">
        <v>0</v>
      </c>
      <c r="H28" s="39">
        <f t="shared" si="2"/>
        <v>210</v>
      </c>
      <c r="I28" s="7">
        <v>0</v>
      </c>
    </row>
    <row r="29" spans="1:9" x14ac:dyDescent="0.3">
      <c r="A29" s="9" t="s">
        <v>179</v>
      </c>
      <c r="B29" s="6"/>
      <c r="C29" s="6"/>
      <c r="D29" s="7"/>
      <c r="E29" s="6"/>
      <c r="F29" s="6"/>
      <c r="G29" s="7"/>
      <c r="H29" s="39"/>
    </row>
    <row r="30" spans="1:9" x14ac:dyDescent="0.3">
      <c r="A30" s="9" t="s">
        <v>13</v>
      </c>
      <c r="B30" s="6">
        <f>88+198</f>
        <v>286</v>
      </c>
      <c r="C30" s="6">
        <f>510+958</f>
        <v>1468</v>
      </c>
      <c r="D30" s="7">
        <f>380+100</f>
        <v>480</v>
      </c>
      <c r="E30" s="6">
        <v>66</v>
      </c>
      <c r="F30" s="6">
        <v>66</v>
      </c>
      <c r="G30" s="7"/>
      <c r="H30" s="39">
        <f t="shared" si="2"/>
        <v>66</v>
      </c>
      <c r="I30" s="7">
        <v>100</v>
      </c>
    </row>
    <row r="31" spans="1:9" x14ac:dyDescent="0.3">
      <c r="B31" s="6"/>
      <c r="C31" s="15"/>
      <c r="D31" s="7"/>
      <c r="E31" s="15"/>
      <c r="F31" s="15"/>
      <c r="G31" s="7"/>
      <c r="H31" s="6"/>
    </row>
    <row r="32" spans="1:9" x14ac:dyDescent="0.3">
      <c r="B32" s="16">
        <f t="shared" ref="B32:I32" si="3">SUM(B24:B30)</f>
        <v>11962</v>
      </c>
      <c r="C32" s="16">
        <f t="shared" si="3"/>
        <v>11368</v>
      </c>
      <c r="D32" s="17">
        <f t="shared" si="3"/>
        <v>9630</v>
      </c>
      <c r="E32" s="16">
        <f t="shared" si="3"/>
        <v>7563.89</v>
      </c>
      <c r="F32" s="16">
        <f t="shared" si="3"/>
        <v>9214</v>
      </c>
      <c r="G32" s="17">
        <f t="shared" si="3"/>
        <v>4300</v>
      </c>
      <c r="H32" s="16">
        <f t="shared" ref="H32" si="4">SUM(H24:H30)</f>
        <v>13514</v>
      </c>
      <c r="I32" s="17">
        <f t="shared" si="3"/>
        <v>9300</v>
      </c>
    </row>
    <row r="33" spans="1:9" x14ac:dyDescent="0.3">
      <c r="B33" s="6"/>
      <c r="C33" s="18"/>
      <c r="D33" s="19"/>
      <c r="E33" s="18"/>
      <c r="F33" s="18"/>
      <c r="G33" s="7"/>
      <c r="H33" s="6"/>
      <c r="I33" s="19"/>
    </row>
    <row r="34" spans="1:9" x14ac:dyDescent="0.3">
      <c r="B34" s="6"/>
      <c r="C34" s="6"/>
      <c r="D34" s="7"/>
      <c r="E34" s="15"/>
      <c r="F34" s="6"/>
      <c r="G34" s="7"/>
      <c r="H34" s="6"/>
    </row>
    <row r="35" spans="1:9" ht="15.75" thickBot="1" x14ac:dyDescent="0.35">
      <c r="A35" s="8" t="s">
        <v>29</v>
      </c>
      <c r="B35" s="20">
        <f t="shared" ref="B35:I35" si="5">B20-B32</f>
        <v>-8469</v>
      </c>
      <c r="C35" s="20">
        <f t="shared" si="5"/>
        <v>-7219</v>
      </c>
      <c r="D35" s="21">
        <f t="shared" si="5"/>
        <v>-6450</v>
      </c>
      <c r="E35" s="20">
        <f t="shared" si="5"/>
        <v>-5006.380000000001</v>
      </c>
      <c r="F35" s="20">
        <f t="shared" si="5"/>
        <v>-6635</v>
      </c>
      <c r="G35" s="21">
        <f t="shared" si="5"/>
        <v>-2153</v>
      </c>
      <c r="H35" s="20">
        <f t="shared" ref="H35" si="6">H20-H32</f>
        <v>-8788</v>
      </c>
      <c r="I35" s="21">
        <f t="shared" si="5"/>
        <v>-6510</v>
      </c>
    </row>
    <row r="36" spans="1:9" ht="15.75" thickTop="1" x14ac:dyDescent="0.3">
      <c r="B36" s="6"/>
      <c r="C36" s="6"/>
      <c r="D36" s="7"/>
      <c r="E36" s="6"/>
      <c r="F36" s="6"/>
      <c r="G36" s="7"/>
      <c r="H36" s="6"/>
    </row>
    <row r="37" spans="1:9" x14ac:dyDescent="0.3">
      <c r="A37" s="9" t="s">
        <v>116</v>
      </c>
      <c r="B37" s="6"/>
      <c r="C37" s="6"/>
      <c r="D37" s="7"/>
      <c r="E37" s="6"/>
      <c r="F37" s="6"/>
      <c r="G37" s="7"/>
      <c r="H37" s="6"/>
    </row>
    <row r="38" spans="1:9" x14ac:dyDescent="0.3">
      <c r="B38" s="6"/>
      <c r="C38" s="6"/>
      <c r="D38" s="7"/>
      <c r="E38" s="6"/>
      <c r="F38" s="6"/>
      <c r="G38" s="7"/>
      <c r="H38" s="6"/>
    </row>
    <row r="39" spans="1:9" x14ac:dyDescent="0.3">
      <c r="A39" s="9" t="s">
        <v>177</v>
      </c>
      <c r="C39" s="6"/>
      <c r="D39" s="7"/>
      <c r="F39" s="6"/>
    </row>
    <row r="40" spans="1:9" x14ac:dyDescent="0.3">
      <c r="A40" s="9" t="s">
        <v>103</v>
      </c>
    </row>
    <row r="42" spans="1:9" x14ac:dyDescent="0.3">
      <c r="A42" s="9" t="s">
        <v>178</v>
      </c>
    </row>
    <row r="43" spans="1:9" x14ac:dyDescent="0.3">
      <c r="A43" s="9" t="s">
        <v>93</v>
      </c>
    </row>
    <row r="45" spans="1:9" x14ac:dyDescent="0.3">
      <c r="A45" s="9" t="s">
        <v>180</v>
      </c>
    </row>
    <row r="47" spans="1:9" x14ac:dyDescent="0.3">
      <c r="A47" s="9" t="s">
        <v>181</v>
      </c>
    </row>
    <row r="49" spans="1:1" x14ac:dyDescent="0.3">
      <c r="A49" s="9" t="s">
        <v>182</v>
      </c>
    </row>
    <row r="50" spans="1:1" x14ac:dyDescent="0.3">
      <c r="A50" s="9" t="s">
        <v>183</v>
      </c>
    </row>
    <row r="51" spans="1:1" x14ac:dyDescent="0.3">
      <c r="A51" s="9" t="s">
        <v>184</v>
      </c>
    </row>
  </sheetData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32" workbookViewId="0">
      <selection activeCell="C59" sqref="C59"/>
    </sheetView>
  </sheetViews>
  <sheetFormatPr defaultRowHeight="12.75" x14ac:dyDescent="0.2"/>
  <cols>
    <col min="1" max="1" width="34.140625" style="9" customWidth="1"/>
    <col min="2" max="5" width="9.7109375" style="9" customWidth="1"/>
    <col min="6" max="6" width="9.7109375" style="6" customWidth="1"/>
    <col min="7" max="8" width="9.7109375" style="9" customWidth="1"/>
    <col min="9" max="9" width="9.7109375" style="7" customWidth="1"/>
    <col min="10" max="258" width="9.140625" style="9"/>
    <col min="259" max="259" width="34.140625" style="9" customWidth="1"/>
    <col min="260" max="514" width="9.140625" style="9"/>
    <col min="515" max="515" width="34.140625" style="9" customWidth="1"/>
    <col min="516" max="770" width="9.140625" style="9"/>
    <col min="771" max="771" width="34.140625" style="9" customWidth="1"/>
    <col min="772" max="1026" width="9.140625" style="9"/>
    <col min="1027" max="1027" width="34.140625" style="9" customWidth="1"/>
    <col min="1028" max="1282" width="9.140625" style="9"/>
    <col min="1283" max="1283" width="34.140625" style="9" customWidth="1"/>
    <col min="1284" max="1538" width="9.140625" style="9"/>
    <col min="1539" max="1539" width="34.140625" style="9" customWidth="1"/>
    <col min="1540" max="1794" width="9.140625" style="9"/>
    <col min="1795" max="1795" width="34.140625" style="9" customWidth="1"/>
    <col min="1796" max="2050" width="9.140625" style="9"/>
    <col min="2051" max="2051" width="34.140625" style="9" customWidth="1"/>
    <col min="2052" max="2306" width="9.140625" style="9"/>
    <col min="2307" max="2307" width="34.140625" style="9" customWidth="1"/>
    <col min="2308" max="2562" width="9.140625" style="9"/>
    <col min="2563" max="2563" width="34.140625" style="9" customWidth="1"/>
    <col min="2564" max="2818" width="9.140625" style="9"/>
    <col min="2819" max="2819" width="34.140625" style="9" customWidth="1"/>
    <col min="2820" max="3074" width="9.140625" style="9"/>
    <col min="3075" max="3075" width="34.140625" style="9" customWidth="1"/>
    <col min="3076" max="3330" width="9.140625" style="9"/>
    <col min="3331" max="3331" width="34.140625" style="9" customWidth="1"/>
    <col min="3332" max="3586" width="9.140625" style="9"/>
    <col min="3587" max="3587" width="34.140625" style="9" customWidth="1"/>
    <col min="3588" max="3842" width="9.140625" style="9"/>
    <col min="3843" max="3843" width="34.140625" style="9" customWidth="1"/>
    <col min="3844" max="4098" width="9.140625" style="9"/>
    <col min="4099" max="4099" width="34.140625" style="9" customWidth="1"/>
    <col min="4100" max="4354" width="9.140625" style="9"/>
    <col min="4355" max="4355" width="34.140625" style="9" customWidth="1"/>
    <col min="4356" max="4610" width="9.140625" style="9"/>
    <col min="4611" max="4611" width="34.140625" style="9" customWidth="1"/>
    <col min="4612" max="4866" width="9.140625" style="9"/>
    <col min="4867" max="4867" width="34.140625" style="9" customWidth="1"/>
    <col min="4868" max="5122" width="9.140625" style="9"/>
    <col min="5123" max="5123" width="34.140625" style="9" customWidth="1"/>
    <col min="5124" max="5378" width="9.140625" style="9"/>
    <col min="5379" max="5379" width="34.140625" style="9" customWidth="1"/>
    <col min="5380" max="5634" width="9.140625" style="9"/>
    <col min="5635" max="5635" width="34.140625" style="9" customWidth="1"/>
    <col min="5636" max="5890" width="9.140625" style="9"/>
    <col min="5891" max="5891" width="34.140625" style="9" customWidth="1"/>
    <col min="5892" max="6146" width="9.140625" style="9"/>
    <col min="6147" max="6147" width="34.140625" style="9" customWidth="1"/>
    <col min="6148" max="6402" width="9.140625" style="9"/>
    <col min="6403" max="6403" width="34.140625" style="9" customWidth="1"/>
    <col min="6404" max="6658" width="9.140625" style="9"/>
    <col min="6659" max="6659" width="34.140625" style="9" customWidth="1"/>
    <col min="6660" max="6914" width="9.140625" style="9"/>
    <col min="6915" max="6915" width="34.140625" style="9" customWidth="1"/>
    <col min="6916" max="7170" width="9.140625" style="9"/>
    <col min="7171" max="7171" width="34.140625" style="9" customWidth="1"/>
    <col min="7172" max="7426" width="9.140625" style="9"/>
    <col min="7427" max="7427" width="34.140625" style="9" customWidth="1"/>
    <col min="7428" max="7682" width="9.140625" style="9"/>
    <col min="7683" max="7683" width="34.140625" style="9" customWidth="1"/>
    <col min="7684" max="7938" width="9.140625" style="9"/>
    <col min="7939" max="7939" width="34.140625" style="9" customWidth="1"/>
    <col min="7940" max="8194" width="9.140625" style="9"/>
    <col min="8195" max="8195" width="34.140625" style="9" customWidth="1"/>
    <col min="8196" max="8450" width="9.140625" style="9"/>
    <col min="8451" max="8451" width="34.140625" style="9" customWidth="1"/>
    <col min="8452" max="8706" width="9.140625" style="9"/>
    <col min="8707" max="8707" width="34.140625" style="9" customWidth="1"/>
    <col min="8708" max="8962" width="9.140625" style="9"/>
    <col min="8963" max="8963" width="34.140625" style="9" customWidth="1"/>
    <col min="8964" max="9218" width="9.140625" style="9"/>
    <col min="9219" max="9219" width="34.140625" style="9" customWidth="1"/>
    <col min="9220" max="9474" width="9.140625" style="9"/>
    <col min="9475" max="9475" width="34.140625" style="9" customWidth="1"/>
    <col min="9476" max="9730" width="9.140625" style="9"/>
    <col min="9731" max="9731" width="34.140625" style="9" customWidth="1"/>
    <col min="9732" max="9986" width="9.140625" style="9"/>
    <col min="9987" max="9987" width="34.140625" style="9" customWidth="1"/>
    <col min="9988" max="10242" width="9.140625" style="9"/>
    <col min="10243" max="10243" width="34.140625" style="9" customWidth="1"/>
    <col min="10244" max="10498" width="9.140625" style="9"/>
    <col min="10499" max="10499" width="34.140625" style="9" customWidth="1"/>
    <col min="10500" max="10754" width="9.140625" style="9"/>
    <col min="10755" max="10755" width="34.140625" style="9" customWidth="1"/>
    <col min="10756" max="11010" width="9.140625" style="9"/>
    <col min="11011" max="11011" width="34.140625" style="9" customWidth="1"/>
    <col min="11012" max="11266" width="9.140625" style="9"/>
    <col min="11267" max="11267" width="34.140625" style="9" customWidth="1"/>
    <col min="11268" max="11522" width="9.140625" style="9"/>
    <col min="11523" max="11523" width="34.140625" style="9" customWidth="1"/>
    <col min="11524" max="11778" width="9.140625" style="9"/>
    <col min="11779" max="11779" width="34.140625" style="9" customWidth="1"/>
    <col min="11780" max="12034" width="9.140625" style="9"/>
    <col min="12035" max="12035" width="34.140625" style="9" customWidth="1"/>
    <col min="12036" max="12290" width="9.140625" style="9"/>
    <col min="12291" max="12291" width="34.140625" style="9" customWidth="1"/>
    <col min="12292" max="12546" width="9.140625" style="9"/>
    <col min="12547" max="12547" width="34.140625" style="9" customWidth="1"/>
    <col min="12548" max="12802" width="9.140625" style="9"/>
    <col min="12803" max="12803" width="34.140625" style="9" customWidth="1"/>
    <col min="12804" max="13058" width="9.140625" style="9"/>
    <col min="13059" max="13059" width="34.140625" style="9" customWidth="1"/>
    <col min="13060" max="13314" width="9.140625" style="9"/>
    <col min="13315" max="13315" width="34.140625" style="9" customWidth="1"/>
    <col min="13316" max="13570" width="9.140625" style="9"/>
    <col min="13571" max="13571" width="34.140625" style="9" customWidth="1"/>
    <col min="13572" max="13826" width="9.140625" style="9"/>
    <col min="13827" max="13827" width="34.140625" style="9" customWidth="1"/>
    <col min="13828" max="14082" width="9.140625" style="9"/>
    <col min="14083" max="14083" width="34.140625" style="9" customWidth="1"/>
    <col min="14084" max="14338" width="9.140625" style="9"/>
    <col min="14339" max="14339" width="34.140625" style="9" customWidth="1"/>
    <col min="14340" max="14594" width="9.140625" style="9"/>
    <col min="14595" max="14595" width="34.140625" style="9" customWidth="1"/>
    <col min="14596" max="14850" width="9.140625" style="9"/>
    <col min="14851" max="14851" width="34.140625" style="9" customWidth="1"/>
    <col min="14852" max="15106" width="9.140625" style="9"/>
    <col min="15107" max="15107" width="34.140625" style="9" customWidth="1"/>
    <col min="15108" max="15362" width="9.140625" style="9"/>
    <col min="15363" max="15363" width="34.140625" style="9" customWidth="1"/>
    <col min="15364" max="15618" width="9.140625" style="9"/>
    <col min="15619" max="15619" width="34.140625" style="9" customWidth="1"/>
    <col min="15620" max="15874" width="9.140625" style="9"/>
    <col min="15875" max="15875" width="34.140625" style="9" customWidth="1"/>
    <col min="15876" max="16130" width="9.140625" style="9"/>
    <col min="16131" max="16131" width="34.140625" style="9" customWidth="1"/>
    <col min="16132" max="16384" width="9.140625" style="9"/>
  </cols>
  <sheetData>
    <row r="1" spans="1:9" ht="15" x14ac:dyDescent="0.25">
      <c r="A1" s="22" t="s">
        <v>0</v>
      </c>
      <c r="B1" s="22"/>
      <c r="C1" s="22"/>
      <c r="D1" s="22"/>
    </row>
    <row r="2" spans="1:9" ht="15" x14ac:dyDescent="0.25">
      <c r="A2" s="22" t="s">
        <v>86</v>
      </c>
      <c r="B2" s="22"/>
      <c r="C2" s="22"/>
      <c r="D2" s="22"/>
    </row>
    <row r="3" spans="1:9" ht="15" x14ac:dyDescent="0.25">
      <c r="A3" s="22" t="s">
        <v>158</v>
      </c>
      <c r="B3" s="22"/>
      <c r="C3" s="22"/>
      <c r="D3" s="22"/>
      <c r="E3" s="8"/>
    </row>
    <row r="4" spans="1:9" x14ac:dyDescent="0.2">
      <c r="A4" s="8"/>
      <c r="B4" s="8"/>
      <c r="C4" s="8"/>
      <c r="D4" s="8"/>
      <c r="E4" s="8"/>
    </row>
    <row r="5" spans="1:9" x14ac:dyDescent="0.2">
      <c r="A5" s="12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x14ac:dyDescent="0.2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x14ac:dyDescent="0.2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143</v>
      </c>
      <c r="I7" s="25" t="s">
        <v>74</v>
      </c>
    </row>
    <row r="8" spans="1:9" x14ac:dyDescent="0.2">
      <c r="A8" s="12"/>
      <c r="B8" s="12"/>
      <c r="C8" s="12"/>
      <c r="D8" s="12"/>
      <c r="E8" s="12"/>
    </row>
    <row r="9" spans="1:9" x14ac:dyDescent="0.2">
      <c r="A9" s="8" t="s">
        <v>16</v>
      </c>
      <c r="B9" s="8"/>
      <c r="C9" s="8"/>
      <c r="D9" s="8"/>
      <c r="E9" s="14"/>
    </row>
    <row r="10" spans="1:9" x14ac:dyDescent="0.2">
      <c r="E10" s="6"/>
    </row>
    <row r="11" spans="1:9" x14ac:dyDescent="0.2">
      <c r="A11" s="9" t="s">
        <v>37</v>
      </c>
      <c r="B11" s="6">
        <v>18837</v>
      </c>
      <c r="C11" s="6">
        <v>33897</v>
      </c>
      <c r="D11" s="7">
        <v>40000</v>
      </c>
      <c r="E11" s="6">
        <v>81031.23</v>
      </c>
      <c r="F11" s="6">
        <v>81031.23</v>
      </c>
      <c r="G11" s="7">
        <v>0</v>
      </c>
      <c r="H11" s="6">
        <f>F11+G11</f>
        <v>81031.23</v>
      </c>
      <c r="I11" s="7">
        <v>80000</v>
      </c>
    </row>
    <row r="12" spans="1:9" x14ac:dyDescent="0.2">
      <c r="A12" s="9" t="s">
        <v>67</v>
      </c>
      <c r="B12" s="6">
        <v>12155</v>
      </c>
      <c r="C12" s="6">
        <v>18030</v>
      </c>
      <c r="D12" s="7">
        <v>40000</v>
      </c>
      <c r="E12" s="6">
        <v>53386.65</v>
      </c>
      <c r="F12" s="6">
        <v>53386.65</v>
      </c>
      <c r="G12" s="7">
        <v>0</v>
      </c>
      <c r="H12" s="6">
        <f t="shared" ref="H12:H24" si="0">F12+G12</f>
        <v>53386.65</v>
      </c>
      <c r="I12" s="7">
        <v>120000</v>
      </c>
    </row>
    <row r="13" spans="1:9" x14ac:dyDescent="0.2">
      <c r="A13" s="9" t="s">
        <v>68</v>
      </c>
      <c r="B13" s="6">
        <v>3810</v>
      </c>
      <c r="C13" s="6">
        <v>0</v>
      </c>
      <c r="D13" s="7">
        <v>0</v>
      </c>
      <c r="E13" s="6">
        <v>0</v>
      </c>
      <c r="F13" s="6">
        <v>0</v>
      </c>
      <c r="G13" s="7">
        <v>0</v>
      </c>
      <c r="H13" s="6">
        <f t="shared" si="0"/>
        <v>0</v>
      </c>
      <c r="I13" s="7">
        <v>8000</v>
      </c>
    </row>
    <row r="14" spans="1:9" x14ac:dyDescent="0.2">
      <c r="A14" s="9" t="s">
        <v>77</v>
      </c>
      <c r="B14" s="6">
        <v>0</v>
      </c>
      <c r="C14" s="6">
        <v>0</v>
      </c>
      <c r="D14" s="7">
        <v>44000</v>
      </c>
      <c r="E14" s="6">
        <v>52223.57</v>
      </c>
      <c r="F14" s="6">
        <v>52223.57</v>
      </c>
      <c r="G14" s="7">
        <v>81426</v>
      </c>
      <c r="H14" s="6">
        <f t="shared" si="0"/>
        <v>133649.57</v>
      </c>
      <c r="I14" s="7">
        <v>52000</v>
      </c>
    </row>
    <row r="15" spans="1:9" x14ac:dyDescent="0.2">
      <c r="A15" s="9" t="s">
        <v>129</v>
      </c>
      <c r="B15" s="6">
        <v>0</v>
      </c>
      <c r="C15" s="6">
        <v>0</v>
      </c>
      <c r="D15" s="7">
        <v>0</v>
      </c>
      <c r="E15" s="6">
        <v>0</v>
      </c>
      <c r="F15" s="6">
        <v>0</v>
      </c>
      <c r="G15" s="7">
        <v>39200</v>
      </c>
      <c r="H15" s="6">
        <f t="shared" si="0"/>
        <v>39200</v>
      </c>
      <c r="I15" s="7">
        <v>39200</v>
      </c>
    </row>
    <row r="16" spans="1:9" x14ac:dyDescent="0.2">
      <c r="A16" s="9" t="s">
        <v>80</v>
      </c>
      <c r="B16" s="6">
        <v>0</v>
      </c>
      <c r="C16" s="6">
        <v>0</v>
      </c>
      <c r="D16" s="7">
        <v>18000</v>
      </c>
      <c r="E16" s="6">
        <v>9057</v>
      </c>
      <c r="F16" s="6">
        <v>9057</v>
      </c>
      <c r="G16" s="7"/>
      <c r="H16" s="6">
        <f t="shared" si="0"/>
        <v>9057</v>
      </c>
      <c r="I16" s="7">
        <v>15000</v>
      </c>
    </row>
    <row r="17" spans="1:9" x14ac:dyDescent="0.2">
      <c r="A17" s="9" t="s">
        <v>130</v>
      </c>
      <c r="B17" s="6">
        <v>0</v>
      </c>
      <c r="C17" s="6">
        <v>0</v>
      </c>
      <c r="D17" s="7">
        <v>0</v>
      </c>
      <c r="E17" s="6">
        <v>0</v>
      </c>
      <c r="F17" s="6">
        <v>0</v>
      </c>
      <c r="G17" s="7">
        <v>0</v>
      </c>
      <c r="H17" s="6">
        <f t="shared" si="0"/>
        <v>0</v>
      </c>
      <c r="I17" s="7">
        <v>8000</v>
      </c>
    </row>
    <row r="18" spans="1:9" x14ac:dyDescent="0.2">
      <c r="A18" s="9" t="s">
        <v>38</v>
      </c>
      <c r="B18" s="6">
        <v>1973</v>
      </c>
      <c r="C18" s="6">
        <v>2800</v>
      </c>
      <c r="D18" s="7">
        <v>5200</v>
      </c>
      <c r="E18" s="6">
        <v>4480.8899999999994</v>
      </c>
      <c r="F18" s="6">
        <v>4087</v>
      </c>
      <c r="G18" s="7">
        <v>8200</v>
      </c>
      <c r="H18" s="6">
        <f t="shared" si="0"/>
        <v>12287</v>
      </c>
      <c r="I18" s="7">
        <v>5000</v>
      </c>
    </row>
    <row r="19" spans="1:9" x14ac:dyDescent="0.2">
      <c r="A19" s="9" t="s">
        <v>134</v>
      </c>
      <c r="B19" s="6"/>
      <c r="C19" s="6"/>
      <c r="D19" s="7"/>
      <c r="E19" s="6"/>
      <c r="G19" s="7">
        <v>2000</v>
      </c>
      <c r="H19" s="6">
        <f t="shared" si="0"/>
        <v>2000</v>
      </c>
      <c r="I19" s="7">
        <v>2400</v>
      </c>
    </row>
    <row r="20" spans="1:9" x14ac:dyDescent="0.2">
      <c r="A20" s="9" t="s">
        <v>35</v>
      </c>
      <c r="B20" s="6">
        <v>3090</v>
      </c>
      <c r="C20" s="6">
        <v>5557</v>
      </c>
      <c r="D20" s="7">
        <v>1200</v>
      </c>
      <c r="E20" s="6">
        <v>15478.62</v>
      </c>
      <c r="F20" s="6">
        <v>15478.62</v>
      </c>
      <c r="G20" s="7">
        <v>4000</v>
      </c>
      <c r="H20" s="6">
        <f t="shared" si="0"/>
        <v>19478.620000000003</v>
      </c>
      <c r="I20" s="7">
        <v>6000</v>
      </c>
    </row>
    <row r="21" spans="1:9" x14ac:dyDescent="0.2">
      <c r="A21" s="9" t="s">
        <v>36</v>
      </c>
      <c r="B21" s="6">
        <v>3728</v>
      </c>
      <c r="C21" s="6">
        <v>3866</v>
      </c>
      <c r="D21" s="7">
        <v>3000</v>
      </c>
      <c r="E21" s="6">
        <v>3890.08</v>
      </c>
      <c r="F21" s="6">
        <v>3890.08</v>
      </c>
      <c r="G21" s="7">
        <v>6333</v>
      </c>
      <c r="H21" s="6">
        <f t="shared" si="0"/>
        <v>10223.08</v>
      </c>
      <c r="I21" s="7">
        <v>4500</v>
      </c>
    </row>
    <row r="22" spans="1:9" x14ac:dyDescent="0.2">
      <c r="A22" s="9" t="s">
        <v>14</v>
      </c>
      <c r="B22" s="6">
        <v>1215</v>
      </c>
      <c r="C22" s="6">
        <v>639</v>
      </c>
      <c r="D22" s="7"/>
      <c r="E22" s="6">
        <v>123.77</v>
      </c>
      <c r="F22" s="6">
        <v>315.01</v>
      </c>
      <c r="G22" s="7"/>
      <c r="H22" s="6">
        <f t="shared" si="0"/>
        <v>315.01</v>
      </c>
      <c r="I22" s="7">
        <v>300</v>
      </c>
    </row>
    <row r="23" spans="1:9" x14ac:dyDescent="0.2">
      <c r="A23" s="9" t="s">
        <v>24</v>
      </c>
      <c r="B23" s="6">
        <v>1836</v>
      </c>
      <c r="C23" s="6">
        <v>779</v>
      </c>
      <c r="D23" s="7"/>
      <c r="E23" s="6">
        <v>660.83</v>
      </c>
      <c r="F23" s="6">
        <v>660.83</v>
      </c>
      <c r="G23" s="7"/>
      <c r="H23" s="6">
        <f t="shared" si="0"/>
        <v>660.83</v>
      </c>
      <c r="I23" s="7">
        <v>500</v>
      </c>
    </row>
    <row r="24" spans="1:9" x14ac:dyDescent="0.2">
      <c r="A24" s="9" t="s">
        <v>131</v>
      </c>
      <c r="B24" s="6">
        <v>2582</v>
      </c>
      <c r="C24" s="6">
        <v>492</v>
      </c>
      <c r="D24" s="7">
        <v>8200</v>
      </c>
      <c r="E24" s="6">
        <v>6975</v>
      </c>
      <c r="F24" s="6">
        <v>6975</v>
      </c>
      <c r="G24" s="7">
        <v>2600</v>
      </c>
      <c r="H24" s="6">
        <f t="shared" si="0"/>
        <v>9575</v>
      </c>
      <c r="I24" s="7">
        <v>8100</v>
      </c>
    </row>
    <row r="25" spans="1:9" x14ac:dyDescent="0.2">
      <c r="B25" s="6"/>
      <c r="C25" s="6"/>
      <c r="D25" s="7"/>
      <c r="E25" s="15"/>
      <c r="F25" s="15"/>
      <c r="G25" s="7"/>
      <c r="H25" s="6"/>
    </row>
    <row r="26" spans="1:9" x14ac:dyDescent="0.2">
      <c r="B26" s="16">
        <f t="shared" ref="B26:I26" si="1">SUM(B11:B24)</f>
        <v>49226</v>
      </c>
      <c r="C26" s="16">
        <f t="shared" si="1"/>
        <v>66060</v>
      </c>
      <c r="D26" s="17">
        <f t="shared" si="1"/>
        <v>159600</v>
      </c>
      <c r="E26" s="16">
        <f t="shared" si="1"/>
        <v>227307.63999999998</v>
      </c>
      <c r="F26" s="16">
        <f t="shared" si="1"/>
        <v>227104.99</v>
      </c>
      <c r="G26" s="17">
        <f t="shared" si="1"/>
        <v>143759</v>
      </c>
      <c r="H26" s="16">
        <f t="shared" si="1"/>
        <v>370863.99000000005</v>
      </c>
      <c r="I26" s="17">
        <f t="shared" si="1"/>
        <v>349000</v>
      </c>
    </row>
    <row r="27" spans="1:9" x14ac:dyDescent="0.2">
      <c r="B27" s="6"/>
      <c r="C27" s="6"/>
      <c r="D27" s="7"/>
      <c r="E27" s="6"/>
      <c r="G27" s="7"/>
      <c r="H27" s="6"/>
    </row>
    <row r="28" spans="1:9" x14ac:dyDescent="0.2">
      <c r="A28" s="8" t="s">
        <v>18</v>
      </c>
      <c r="B28" s="14"/>
      <c r="C28" s="14"/>
      <c r="D28" s="7"/>
      <c r="E28" s="6"/>
      <c r="G28" s="7"/>
      <c r="H28" s="6"/>
    </row>
    <row r="29" spans="1:9" x14ac:dyDescent="0.2">
      <c r="B29" s="6"/>
      <c r="C29" s="6"/>
      <c r="D29" s="7"/>
      <c r="E29" s="6"/>
      <c r="G29" s="7"/>
      <c r="H29" s="6"/>
    </row>
    <row r="30" spans="1:9" x14ac:dyDescent="0.2">
      <c r="A30" s="9" t="s">
        <v>37</v>
      </c>
      <c r="B30" s="6">
        <v>14712</v>
      </c>
      <c r="C30" s="6">
        <v>35780</v>
      </c>
      <c r="D30" s="7">
        <v>39600</v>
      </c>
      <c r="E30" s="6">
        <v>83620.5</v>
      </c>
      <c r="F30" s="6">
        <v>83621</v>
      </c>
      <c r="G30" s="7"/>
      <c r="H30" s="6">
        <f t="shared" ref="H30:H44" si="2">F30+G30</f>
        <v>83621</v>
      </c>
      <c r="I30" s="7">
        <v>80500</v>
      </c>
    </row>
    <row r="31" spans="1:9" x14ac:dyDescent="0.2">
      <c r="A31" s="9" t="s">
        <v>67</v>
      </c>
      <c r="B31" s="6">
        <v>14396</v>
      </c>
      <c r="C31" s="6">
        <v>21914</v>
      </c>
      <c r="D31" s="7">
        <v>39600</v>
      </c>
      <c r="E31" s="6">
        <v>50825.37</v>
      </c>
      <c r="F31" s="6">
        <v>50825.37</v>
      </c>
      <c r="G31" s="7">
        <v>1000</v>
      </c>
      <c r="H31" s="6">
        <f t="shared" si="2"/>
        <v>51825.37</v>
      </c>
      <c r="I31" s="7">
        <v>120000</v>
      </c>
    </row>
    <row r="32" spans="1:9" x14ac:dyDescent="0.2">
      <c r="A32" s="9" t="s">
        <v>68</v>
      </c>
      <c r="B32" s="6">
        <v>9269</v>
      </c>
      <c r="C32" s="6">
        <v>0</v>
      </c>
      <c r="D32" s="7">
        <v>0</v>
      </c>
      <c r="E32" s="6">
        <v>0</v>
      </c>
      <c r="F32" s="6">
        <v>0</v>
      </c>
      <c r="G32" s="7">
        <v>0</v>
      </c>
      <c r="H32" s="6">
        <f t="shared" si="2"/>
        <v>0</v>
      </c>
      <c r="I32" s="7">
        <v>10000</v>
      </c>
    </row>
    <row r="33" spans="1:9" x14ac:dyDescent="0.2">
      <c r="A33" s="9" t="s">
        <v>77</v>
      </c>
      <c r="B33" s="6">
        <v>0</v>
      </c>
      <c r="C33" s="6">
        <v>0</v>
      </c>
      <c r="D33" s="7">
        <v>43600</v>
      </c>
      <c r="E33" s="6">
        <v>51623.37</v>
      </c>
      <c r="F33" s="6">
        <v>51623</v>
      </c>
      <c r="G33" s="7">
        <v>83483</v>
      </c>
      <c r="H33" s="6">
        <f t="shared" si="2"/>
        <v>135106</v>
      </c>
      <c r="I33" s="7">
        <v>52500</v>
      </c>
    </row>
    <row r="34" spans="1:9" x14ac:dyDescent="0.2">
      <c r="A34" s="9" t="s">
        <v>129</v>
      </c>
      <c r="B34" s="6"/>
      <c r="C34" s="6"/>
      <c r="D34" s="7"/>
      <c r="E34" s="6"/>
      <c r="G34" s="7">
        <v>39200</v>
      </c>
      <c r="H34" s="6">
        <f t="shared" si="2"/>
        <v>39200</v>
      </c>
      <c r="I34" s="7">
        <v>40000</v>
      </c>
    </row>
    <row r="35" spans="1:9" x14ac:dyDescent="0.2">
      <c r="A35" s="9" t="s">
        <v>80</v>
      </c>
      <c r="B35" s="6"/>
      <c r="C35" s="6"/>
      <c r="D35" s="7">
        <v>17800</v>
      </c>
      <c r="E35" s="6">
        <v>8822.76</v>
      </c>
      <c r="F35" s="6">
        <v>8823</v>
      </c>
      <c r="G35" s="7"/>
      <c r="H35" s="6">
        <f t="shared" si="2"/>
        <v>8823</v>
      </c>
      <c r="I35" s="7">
        <v>14800</v>
      </c>
    </row>
    <row r="36" spans="1:9" x14ac:dyDescent="0.2">
      <c r="A36" s="9" t="s">
        <v>130</v>
      </c>
      <c r="B36" s="6"/>
      <c r="C36" s="6"/>
      <c r="D36" s="7"/>
      <c r="E36" s="6"/>
      <c r="G36" s="7"/>
      <c r="H36" s="6">
        <f t="shared" si="2"/>
        <v>0</v>
      </c>
      <c r="I36" s="7">
        <v>8000</v>
      </c>
    </row>
    <row r="37" spans="1:9" x14ac:dyDescent="0.2">
      <c r="A37" s="9" t="s">
        <v>38</v>
      </c>
      <c r="B37" s="6">
        <v>3529</v>
      </c>
      <c r="C37" s="6">
        <v>3726</v>
      </c>
      <c r="D37" s="7">
        <v>5150</v>
      </c>
      <c r="E37" s="6">
        <v>4774.1499999999996</v>
      </c>
      <c r="F37" s="6">
        <v>4269</v>
      </c>
      <c r="G37" s="7">
        <v>8200</v>
      </c>
      <c r="H37" s="6">
        <f t="shared" si="2"/>
        <v>12469</v>
      </c>
      <c r="I37" s="7">
        <v>5000</v>
      </c>
    </row>
    <row r="38" spans="1:9" x14ac:dyDescent="0.2">
      <c r="A38" s="9" t="s">
        <v>133</v>
      </c>
      <c r="B38" s="6"/>
      <c r="C38" s="6"/>
      <c r="D38" s="7"/>
      <c r="E38" s="6"/>
      <c r="F38" s="6">
        <v>1500</v>
      </c>
      <c r="G38" s="7">
        <v>540</v>
      </c>
      <c r="H38" s="6">
        <f t="shared" si="2"/>
        <v>2040</v>
      </c>
      <c r="I38" s="7">
        <v>2400</v>
      </c>
    </row>
    <row r="39" spans="1:9" x14ac:dyDescent="0.2">
      <c r="A39" s="9" t="s">
        <v>35</v>
      </c>
      <c r="B39" s="6">
        <v>3330</v>
      </c>
      <c r="C39" s="6">
        <v>5610</v>
      </c>
      <c r="D39" s="7">
        <v>1600</v>
      </c>
      <c r="E39" s="6">
        <v>16356.18</v>
      </c>
      <c r="F39" s="6">
        <v>16441</v>
      </c>
      <c r="G39" s="7">
        <v>4600</v>
      </c>
      <c r="H39" s="6">
        <f t="shared" si="2"/>
        <v>21041</v>
      </c>
      <c r="I39" s="7">
        <v>6600</v>
      </c>
    </row>
    <row r="40" spans="1:9" x14ac:dyDescent="0.2">
      <c r="A40" s="9" t="s">
        <v>36</v>
      </c>
      <c r="B40" s="6">
        <v>3799</v>
      </c>
      <c r="C40" s="6">
        <v>3864</v>
      </c>
      <c r="D40" s="7">
        <v>3000</v>
      </c>
      <c r="E40" s="6">
        <v>3724.57</v>
      </c>
      <c r="F40" s="6">
        <v>3724.57</v>
      </c>
      <c r="G40" s="7">
        <v>5500</v>
      </c>
      <c r="H40" s="6">
        <f t="shared" si="2"/>
        <v>9224.57</v>
      </c>
      <c r="I40" s="7">
        <v>5000</v>
      </c>
    </row>
    <row r="41" spans="1:9" x14ac:dyDescent="0.2">
      <c r="A41" s="9" t="s">
        <v>132</v>
      </c>
      <c r="B41" s="6"/>
      <c r="C41" s="6"/>
      <c r="D41" s="7"/>
      <c r="E41" s="6"/>
      <c r="F41" s="6">
        <v>200</v>
      </c>
      <c r="G41" s="7">
        <v>500</v>
      </c>
      <c r="H41" s="6">
        <f t="shared" si="2"/>
        <v>700</v>
      </c>
      <c r="I41" s="7">
        <v>500</v>
      </c>
    </row>
    <row r="42" spans="1:9" x14ac:dyDescent="0.2">
      <c r="A42" s="9" t="s">
        <v>14</v>
      </c>
      <c r="B42" s="6">
        <f>5823+8159</f>
        <v>13982</v>
      </c>
      <c r="C42" s="6">
        <v>62</v>
      </c>
      <c r="D42" s="7"/>
      <c r="E42" s="6">
        <v>123.91</v>
      </c>
      <c r="F42" s="6">
        <v>35.909999999999997</v>
      </c>
      <c r="G42" s="7"/>
      <c r="H42" s="6">
        <f t="shared" si="2"/>
        <v>35.909999999999997</v>
      </c>
      <c r="I42" s="7">
        <v>300</v>
      </c>
    </row>
    <row r="43" spans="1:9" x14ac:dyDescent="0.2">
      <c r="A43" s="9" t="s">
        <v>24</v>
      </c>
      <c r="B43" s="6">
        <v>1238</v>
      </c>
      <c r="C43" s="6">
        <v>1269</v>
      </c>
      <c r="D43" s="7"/>
      <c r="E43" s="6">
        <v>156.54</v>
      </c>
      <c r="F43" s="6">
        <v>661</v>
      </c>
      <c r="G43" s="7"/>
      <c r="H43" s="6">
        <f t="shared" si="2"/>
        <v>661</v>
      </c>
      <c r="I43" s="7">
        <v>500</v>
      </c>
    </row>
    <row r="44" spans="1:9" x14ac:dyDescent="0.2">
      <c r="A44" s="9" t="s">
        <v>34</v>
      </c>
      <c r="B44" s="6">
        <v>1808</v>
      </c>
      <c r="C44" s="6">
        <v>1420</v>
      </c>
      <c r="D44" s="7">
        <v>9400</v>
      </c>
      <c r="E44" s="6">
        <v>3749.84</v>
      </c>
      <c r="F44" s="6">
        <v>3900</v>
      </c>
      <c r="G44" s="7">
        <v>1000</v>
      </c>
      <c r="H44" s="6">
        <f t="shared" si="2"/>
        <v>4900</v>
      </c>
      <c r="I44" s="7">
        <v>2900</v>
      </c>
    </row>
    <row r="45" spans="1:9" x14ac:dyDescent="0.2">
      <c r="B45" s="6"/>
      <c r="C45" s="6"/>
      <c r="D45" s="7"/>
      <c r="E45" s="15"/>
      <c r="F45" s="15"/>
      <c r="G45" s="7"/>
      <c r="H45" s="6"/>
    </row>
    <row r="46" spans="1:9" x14ac:dyDescent="0.2">
      <c r="B46" s="16">
        <f t="shared" ref="B46:I46" si="3">SUM(B30:B44)</f>
        <v>66063</v>
      </c>
      <c r="C46" s="16">
        <f t="shared" si="3"/>
        <v>73645</v>
      </c>
      <c r="D46" s="17">
        <f t="shared" si="3"/>
        <v>159750</v>
      </c>
      <c r="E46" s="16">
        <f t="shared" si="3"/>
        <v>223777.19</v>
      </c>
      <c r="F46" s="16">
        <f t="shared" si="3"/>
        <v>225623.85</v>
      </c>
      <c r="G46" s="17">
        <f t="shared" si="3"/>
        <v>144023</v>
      </c>
      <c r="H46" s="16">
        <f t="shared" ref="H46" si="4">SUM(H30:H44)</f>
        <v>369646.85</v>
      </c>
      <c r="I46" s="17">
        <f t="shared" si="3"/>
        <v>349000</v>
      </c>
    </row>
    <row r="47" spans="1:9" x14ac:dyDescent="0.2">
      <c r="B47" s="18"/>
      <c r="C47" s="18"/>
      <c r="D47" s="19"/>
      <c r="E47" s="18"/>
      <c r="F47" s="18"/>
      <c r="G47" s="19"/>
      <c r="H47" s="18"/>
      <c r="I47" s="19"/>
    </row>
    <row r="48" spans="1:9" x14ac:dyDescent="0.2">
      <c r="B48" s="6"/>
      <c r="C48" s="6"/>
      <c r="D48" s="7"/>
      <c r="E48" s="15"/>
      <c r="G48" s="7"/>
      <c r="H48" s="6"/>
    </row>
    <row r="49" spans="1:9" ht="13.5" thickBot="1" x14ac:dyDescent="0.25">
      <c r="A49" s="8" t="s">
        <v>29</v>
      </c>
      <c r="B49" s="20">
        <f t="shared" ref="B49:I49" si="5">B26-B46</f>
        <v>-16837</v>
      </c>
      <c r="C49" s="20">
        <f t="shared" si="5"/>
        <v>-7585</v>
      </c>
      <c r="D49" s="21">
        <f t="shared" si="5"/>
        <v>-150</v>
      </c>
      <c r="E49" s="20">
        <f t="shared" si="5"/>
        <v>3530.4499999999825</v>
      </c>
      <c r="F49" s="20">
        <f t="shared" si="5"/>
        <v>1481.1399999999849</v>
      </c>
      <c r="G49" s="21">
        <f t="shared" si="5"/>
        <v>-264</v>
      </c>
      <c r="H49" s="20">
        <f t="shared" ref="H49" si="6">H26-H46</f>
        <v>1217.1400000000722</v>
      </c>
      <c r="I49" s="21">
        <f t="shared" si="5"/>
        <v>0</v>
      </c>
    </row>
    <row r="50" spans="1:9" ht="13.5" thickTop="1" x14ac:dyDescent="0.2">
      <c r="E50" s="6"/>
    </row>
    <row r="51" spans="1:9" x14ac:dyDescent="0.2">
      <c r="A51" s="8" t="s">
        <v>116</v>
      </c>
    </row>
    <row r="53" spans="1:9" x14ac:dyDescent="0.2">
      <c r="A53" s="9" t="s">
        <v>135</v>
      </c>
    </row>
    <row r="55" spans="1:9" x14ac:dyDescent="0.2">
      <c r="A55" s="9" t="s">
        <v>136</v>
      </c>
    </row>
    <row r="56" spans="1:9" x14ac:dyDescent="0.2">
      <c r="A56" s="9" t="s">
        <v>137</v>
      </c>
    </row>
    <row r="57" spans="1:9" x14ac:dyDescent="0.2">
      <c r="A57" s="9" t="s">
        <v>138</v>
      </c>
    </row>
    <row r="59" spans="1:9" x14ac:dyDescent="0.2">
      <c r="A59" s="9" t="s">
        <v>139</v>
      </c>
    </row>
    <row r="60" spans="1:9" x14ac:dyDescent="0.2">
      <c r="A60" s="9" t="s">
        <v>140</v>
      </c>
    </row>
  </sheetData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7" zoomScaleNormal="100" workbookViewId="0">
      <selection activeCell="A44" sqref="A44"/>
    </sheetView>
  </sheetViews>
  <sheetFormatPr defaultRowHeight="12.75" x14ac:dyDescent="0.2"/>
  <cols>
    <col min="1" max="1" width="34.140625" style="9" customWidth="1"/>
    <col min="2" max="6" width="9.7109375" style="9" customWidth="1"/>
    <col min="7" max="7" width="9.7109375" style="23" customWidth="1"/>
    <col min="8" max="8" width="9.7109375" style="9" customWidth="1"/>
    <col min="9" max="9" width="9.7109375" style="7" customWidth="1"/>
    <col min="10" max="10" width="9.7109375" style="9" customWidth="1"/>
    <col min="11" max="260" width="9.140625" style="9"/>
    <col min="261" max="261" width="34.140625" style="9" customWidth="1"/>
    <col min="262" max="516" width="9.140625" style="9"/>
    <col min="517" max="517" width="34.140625" style="9" customWidth="1"/>
    <col min="518" max="772" width="9.140625" style="9"/>
    <col min="773" max="773" width="34.140625" style="9" customWidth="1"/>
    <col min="774" max="1028" width="9.140625" style="9"/>
    <col min="1029" max="1029" width="34.140625" style="9" customWidth="1"/>
    <col min="1030" max="1284" width="9.140625" style="9"/>
    <col min="1285" max="1285" width="34.140625" style="9" customWidth="1"/>
    <col min="1286" max="1540" width="9.140625" style="9"/>
    <col min="1541" max="1541" width="34.140625" style="9" customWidth="1"/>
    <col min="1542" max="1796" width="9.140625" style="9"/>
    <col min="1797" max="1797" width="34.140625" style="9" customWidth="1"/>
    <col min="1798" max="2052" width="9.140625" style="9"/>
    <col min="2053" max="2053" width="34.140625" style="9" customWidth="1"/>
    <col min="2054" max="2308" width="9.140625" style="9"/>
    <col min="2309" max="2309" width="34.140625" style="9" customWidth="1"/>
    <col min="2310" max="2564" width="9.140625" style="9"/>
    <col min="2565" max="2565" width="34.140625" style="9" customWidth="1"/>
    <col min="2566" max="2820" width="9.140625" style="9"/>
    <col min="2821" max="2821" width="34.140625" style="9" customWidth="1"/>
    <col min="2822" max="3076" width="9.140625" style="9"/>
    <col min="3077" max="3077" width="34.140625" style="9" customWidth="1"/>
    <col min="3078" max="3332" width="9.140625" style="9"/>
    <col min="3333" max="3333" width="34.140625" style="9" customWidth="1"/>
    <col min="3334" max="3588" width="9.140625" style="9"/>
    <col min="3589" max="3589" width="34.140625" style="9" customWidth="1"/>
    <col min="3590" max="3844" width="9.140625" style="9"/>
    <col min="3845" max="3845" width="34.140625" style="9" customWidth="1"/>
    <col min="3846" max="4100" width="9.140625" style="9"/>
    <col min="4101" max="4101" width="34.140625" style="9" customWidth="1"/>
    <col min="4102" max="4356" width="9.140625" style="9"/>
    <col min="4357" max="4357" width="34.140625" style="9" customWidth="1"/>
    <col min="4358" max="4612" width="9.140625" style="9"/>
    <col min="4613" max="4613" width="34.140625" style="9" customWidth="1"/>
    <col min="4614" max="4868" width="9.140625" style="9"/>
    <col min="4869" max="4869" width="34.140625" style="9" customWidth="1"/>
    <col min="4870" max="5124" width="9.140625" style="9"/>
    <col min="5125" max="5125" width="34.140625" style="9" customWidth="1"/>
    <col min="5126" max="5380" width="9.140625" style="9"/>
    <col min="5381" max="5381" width="34.140625" style="9" customWidth="1"/>
    <col min="5382" max="5636" width="9.140625" style="9"/>
    <col min="5637" max="5637" width="34.140625" style="9" customWidth="1"/>
    <col min="5638" max="5892" width="9.140625" style="9"/>
    <col min="5893" max="5893" width="34.140625" style="9" customWidth="1"/>
    <col min="5894" max="6148" width="9.140625" style="9"/>
    <col min="6149" max="6149" width="34.140625" style="9" customWidth="1"/>
    <col min="6150" max="6404" width="9.140625" style="9"/>
    <col min="6405" max="6405" width="34.140625" style="9" customWidth="1"/>
    <col min="6406" max="6660" width="9.140625" style="9"/>
    <col min="6661" max="6661" width="34.140625" style="9" customWidth="1"/>
    <col min="6662" max="6916" width="9.140625" style="9"/>
    <col min="6917" max="6917" width="34.140625" style="9" customWidth="1"/>
    <col min="6918" max="7172" width="9.140625" style="9"/>
    <col min="7173" max="7173" width="34.140625" style="9" customWidth="1"/>
    <col min="7174" max="7428" width="9.140625" style="9"/>
    <col min="7429" max="7429" width="34.140625" style="9" customWidth="1"/>
    <col min="7430" max="7684" width="9.140625" style="9"/>
    <col min="7685" max="7685" width="34.140625" style="9" customWidth="1"/>
    <col min="7686" max="7940" width="9.140625" style="9"/>
    <col min="7941" max="7941" width="34.140625" style="9" customWidth="1"/>
    <col min="7942" max="8196" width="9.140625" style="9"/>
    <col min="8197" max="8197" width="34.140625" style="9" customWidth="1"/>
    <col min="8198" max="8452" width="9.140625" style="9"/>
    <col min="8453" max="8453" width="34.140625" style="9" customWidth="1"/>
    <col min="8454" max="8708" width="9.140625" style="9"/>
    <col min="8709" max="8709" width="34.140625" style="9" customWidth="1"/>
    <col min="8710" max="8964" width="9.140625" style="9"/>
    <col min="8965" max="8965" width="34.140625" style="9" customWidth="1"/>
    <col min="8966" max="9220" width="9.140625" style="9"/>
    <col min="9221" max="9221" width="34.140625" style="9" customWidth="1"/>
    <col min="9222" max="9476" width="9.140625" style="9"/>
    <col min="9477" max="9477" width="34.140625" style="9" customWidth="1"/>
    <col min="9478" max="9732" width="9.140625" style="9"/>
    <col min="9733" max="9733" width="34.140625" style="9" customWidth="1"/>
    <col min="9734" max="9988" width="9.140625" style="9"/>
    <col min="9989" max="9989" width="34.140625" style="9" customWidth="1"/>
    <col min="9990" max="10244" width="9.140625" style="9"/>
    <col min="10245" max="10245" width="34.140625" style="9" customWidth="1"/>
    <col min="10246" max="10500" width="9.140625" style="9"/>
    <col min="10501" max="10501" width="34.140625" style="9" customWidth="1"/>
    <col min="10502" max="10756" width="9.140625" style="9"/>
    <col min="10757" max="10757" width="34.140625" style="9" customWidth="1"/>
    <col min="10758" max="11012" width="9.140625" style="9"/>
    <col min="11013" max="11013" width="34.140625" style="9" customWidth="1"/>
    <col min="11014" max="11268" width="9.140625" style="9"/>
    <col min="11269" max="11269" width="34.140625" style="9" customWidth="1"/>
    <col min="11270" max="11524" width="9.140625" style="9"/>
    <col min="11525" max="11525" width="34.140625" style="9" customWidth="1"/>
    <col min="11526" max="11780" width="9.140625" style="9"/>
    <col min="11781" max="11781" width="34.140625" style="9" customWidth="1"/>
    <col min="11782" max="12036" width="9.140625" style="9"/>
    <col min="12037" max="12037" width="34.140625" style="9" customWidth="1"/>
    <col min="12038" max="12292" width="9.140625" style="9"/>
    <col min="12293" max="12293" width="34.140625" style="9" customWidth="1"/>
    <col min="12294" max="12548" width="9.140625" style="9"/>
    <col min="12549" max="12549" width="34.140625" style="9" customWidth="1"/>
    <col min="12550" max="12804" width="9.140625" style="9"/>
    <col min="12805" max="12805" width="34.140625" style="9" customWidth="1"/>
    <col min="12806" max="13060" width="9.140625" style="9"/>
    <col min="13061" max="13061" width="34.140625" style="9" customWidth="1"/>
    <col min="13062" max="13316" width="9.140625" style="9"/>
    <col min="13317" max="13317" width="34.140625" style="9" customWidth="1"/>
    <col min="13318" max="13572" width="9.140625" style="9"/>
    <col min="13573" max="13573" width="34.140625" style="9" customWidth="1"/>
    <col min="13574" max="13828" width="9.140625" style="9"/>
    <col min="13829" max="13829" width="34.140625" style="9" customWidth="1"/>
    <col min="13830" max="14084" width="9.140625" style="9"/>
    <col min="14085" max="14085" width="34.140625" style="9" customWidth="1"/>
    <col min="14086" max="14340" width="9.140625" style="9"/>
    <col min="14341" max="14341" width="34.140625" style="9" customWidth="1"/>
    <col min="14342" max="14596" width="9.140625" style="9"/>
    <col min="14597" max="14597" width="34.140625" style="9" customWidth="1"/>
    <col min="14598" max="14852" width="9.140625" style="9"/>
    <col min="14853" max="14853" width="34.140625" style="9" customWidth="1"/>
    <col min="14854" max="15108" width="9.140625" style="9"/>
    <col min="15109" max="15109" width="34.140625" style="9" customWidth="1"/>
    <col min="15110" max="15364" width="9.140625" style="9"/>
    <col min="15365" max="15365" width="34.140625" style="9" customWidth="1"/>
    <col min="15366" max="15620" width="9.140625" style="9"/>
    <col min="15621" max="15621" width="34.140625" style="9" customWidth="1"/>
    <col min="15622" max="15876" width="9.140625" style="9"/>
    <col min="15877" max="15877" width="34.140625" style="9" customWidth="1"/>
    <col min="15878" max="16132" width="9.140625" style="9"/>
    <col min="16133" max="16133" width="34.140625" style="9" customWidth="1"/>
    <col min="16134" max="16384" width="9.140625" style="9"/>
  </cols>
  <sheetData>
    <row r="1" spans="1:9" ht="15" x14ac:dyDescent="0.25">
      <c r="A1" s="22" t="s">
        <v>0</v>
      </c>
      <c r="B1" s="22"/>
      <c r="C1" s="22"/>
      <c r="D1" s="22"/>
    </row>
    <row r="2" spans="1:9" ht="15" x14ac:dyDescent="0.25">
      <c r="A2" s="22" t="s">
        <v>86</v>
      </c>
      <c r="B2" s="22"/>
      <c r="C2" s="22"/>
      <c r="D2" s="22"/>
    </row>
    <row r="3" spans="1:9" ht="15" x14ac:dyDescent="0.25">
      <c r="A3" s="22" t="s">
        <v>159</v>
      </c>
      <c r="B3" s="22"/>
      <c r="C3" s="22"/>
      <c r="D3" s="22"/>
      <c r="E3" s="8"/>
      <c r="F3" s="8"/>
    </row>
    <row r="4" spans="1:9" x14ac:dyDescent="0.2">
      <c r="A4" s="8"/>
      <c r="B4" s="8"/>
      <c r="C4" s="8"/>
      <c r="D4" s="8"/>
      <c r="E4" s="8"/>
      <c r="F4" s="8"/>
    </row>
    <row r="5" spans="1:9" x14ac:dyDescent="0.2">
      <c r="A5" s="12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x14ac:dyDescent="0.2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x14ac:dyDescent="0.2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x14ac:dyDescent="0.2">
      <c r="A8" s="12"/>
      <c r="B8" s="12"/>
      <c r="C8" s="12"/>
      <c r="D8" s="12"/>
      <c r="E8" s="12"/>
      <c r="F8" s="12"/>
    </row>
    <row r="9" spans="1:9" x14ac:dyDescent="0.2">
      <c r="A9" s="8" t="s">
        <v>16</v>
      </c>
      <c r="B9" s="8"/>
      <c r="C9" s="8"/>
      <c r="D9" s="8"/>
      <c r="E9" s="14"/>
      <c r="F9" s="14"/>
    </row>
    <row r="10" spans="1:9" x14ac:dyDescent="0.2">
      <c r="E10" s="6"/>
      <c r="F10" s="6"/>
    </row>
    <row r="11" spans="1:9" x14ac:dyDescent="0.2">
      <c r="A11" s="9" t="s">
        <v>114</v>
      </c>
      <c r="B11" s="6">
        <v>0</v>
      </c>
      <c r="C11" s="6">
        <v>10500</v>
      </c>
      <c r="D11" s="6">
        <v>0</v>
      </c>
      <c r="E11" s="6">
        <v>0</v>
      </c>
      <c r="F11" s="6">
        <v>0</v>
      </c>
      <c r="G11" s="7">
        <v>0</v>
      </c>
      <c r="H11" s="6">
        <f>F11+G11</f>
        <v>0</v>
      </c>
      <c r="I11" s="7">
        <v>16500</v>
      </c>
    </row>
    <row r="12" spans="1:9" x14ac:dyDescent="0.2">
      <c r="A12" s="9" t="s">
        <v>115</v>
      </c>
      <c r="B12" s="6">
        <v>1206</v>
      </c>
      <c r="C12" s="6">
        <v>0</v>
      </c>
      <c r="D12" s="7">
        <v>10000</v>
      </c>
      <c r="E12" s="6">
        <v>8000</v>
      </c>
      <c r="F12" s="6">
        <v>8000</v>
      </c>
      <c r="G12" s="7">
        <v>0</v>
      </c>
      <c r="H12" s="6">
        <f t="shared" ref="H12:H20" si="0">F12+G12</f>
        <v>8000</v>
      </c>
      <c r="I12" s="7">
        <v>17500</v>
      </c>
    </row>
    <row r="13" spans="1:9" x14ac:dyDescent="0.2">
      <c r="A13" s="9" t="s">
        <v>68</v>
      </c>
      <c r="B13" s="6">
        <v>0</v>
      </c>
      <c r="C13" s="6">
        <v>0</v>
      </c>
      <c r="D13" s="7"/>
      <c r="E13" s="6">
        <v>10350</v>
      </c>
      <c r="F13" s="6">
        <v>10350</v>
      </c>
      <c r="G13" s="7">
        <v>0</v>
      </c>
      <c r="H13" s="6">
        <f t="shared" si="0"/>
        <v>10350</v>
      </c>
      <c r="I13" s="7">
        <v>0</v>
      </c>
    </row>
    <row r="14" spans="1:9" x14ac:dyDescent="0.2">
      <c r="A14" s="9" t="s">
        <v>106</v>
      </c>
      <c r="B14" s="6">
        <v>0</v>
      </c>
      <c r="C14" s="6">
        <v>0</v>
      </c>
      <c r="D14" s="7">
        <v>0</v>
      </c>
      <c r="E14" s="6">
        <v>4000</v>
      </c>
      <c r="F14" s="6">
        <v>4000</v>
      </c>
      <c r="G14" s="7">
        <v>0</v>
      </c>
      <c r="H14" s="6">
        <f t="shared" si="0"/>
        <v>4000</v>
      </c>
      <c r="I14" s="7">
        <v>0</v>
      </c>
    </row>
    <row r="15" spans="1:9" x14ac:dyDescent="0.2">
      <c r="A15" s="9" t="s">
        <v>149</v>
      </c>
      <c r="B15" s="6">
        <v>0</v>
      </c>
      <c r="C15" s="6">
        <v>0</v>
      </c>
      <c r="D15" s="7">
        <v>0</v>
      </c>
      <c r="E15" s="6">
        <v>0</v>
      </c>
      <c r="F15" s="6">
        <v>0</v>
      </c>
      <c r="G15" s="7">
        <v>0</v>
      </c>
      <c r="H15" s="6">
        <f t="shared" si="0"/>
        <v>0</v>
      </c>
      <c r="I15" s="7">
        <v>1000</v>
      </c>
    </row>
    <row r="16" spans="1:9" x14ac:dyDescent="0.2">
      <c r="A16" s="9" t="s">
        <v>31</v>
      </c>
      <c r="B16" s="6">
        <v>0</v>
      </c>
      <c r="C16" s="6">
        <v>9034</v>
      </c>
      <c r="D16" s="7">
        <v>0</v>
      </c>
      <c r="E16" s="6">
        <v>0</v>
      </c>
      <c r="F16" s="6">
        <v>0</v>
      </c>
      <c r="G16" s="7">
        <v>9000</v>
      </c>
      <c r="H16" s="6">
        <f t="shared" si="0"/>
        <v>9000</v>
      </c>
      <c r="I16" s="7">
        <v>9000</v>
      </c>
    </row>
    <row r="17" spans="1:9" x14ac:dyDescent="0.2">
      <c r="A17" s="9" t="s">
        <v>30</v>
      </c>
      <c r="B17" s="6">
        <v>350</v>
      </c>
      <c r="C17" s="6">
        <v>1950</v>
      </c>
      <c r="D17" s="7">
        <v>0</v>
      </c>
      <c r="E17" s="6">
        <v>0</v>
      </c>
      <c r="F17" s="6">
        <v>0</v>
      </c>
      <c r="G17" s="7">
        <v>0</v>
      </c>
      <c r="H17" s="6">
        <f t="shared" si="0"/>
        <v>0</v>
      </c>
      <c r="I17" s="7">
        <v>0</v>
      </c>
    </row>
    <row r="18" spans="1:9" x14ac:dyDescent="0.2">
      <c r="A18" s="9" t="s">
        <v>32</v>
      </c>
      <c r="B18" s="6">
        <v>255</v>
      </c>
      <c r="C18" s="6">
        <v>0</v>
      </c>
      <c r="D18" s="7">
        <v>0</v>
      </c>
      <c r="E18" s="6">
        <v>0</v>
      </c>
      <c r="F18" s="6">
        <v>0</v>
      </c>
      <c r="G18" s="7">
        <v>0</v>
      </c>
      <c r="H18" s="6">
        <f t="shared" si="0"/>
        <v>0</v>
      </c>
      <c r="I18" s="7">
        <v>0</v>
      </c>
    </row>
    <row r="19" spans="1:9" x14ac:dyDescent="0.2">
      <c r="A19" s="9" t="s">
        <v>125</v>
      </c>
      <c r="B19" s="6">
        <v>0</v>
      </c>
      <c r="C19" s="6">
        <v>0</v>
      </c>
      <c r="D19" s="7">
        <v>0</v>
      </c>
      <c r="E19" s="6">
        <v>1620</v>
      </c>
      <c r="F19" s="6">
        <v>1620</v>
      </c>
      <c r="G19" s="7">
        <v>0</v>
      </c>
      <c r="H19" s="6">
        <f t="shared" si="0"/>
        <v>1620</v>
      </c>
      <c r="I19" s="7">
        <v>0</v>
      </c>
    </row>
    <row r="20" spans="1:9" x14ac:dyDescent="0.2">
      <c r="A20" s="9" t="s">
        <v>124</v>
      </c>
      <c r="B20" s="39">
        <v>4849</v>
      </c>
      <c r="C20" s="39">
        <v>3956</v>
      </c>
      <c r="D20" s="40">
        <v>4500</v>
      </c>
      <c r="E20" s="39">
        <v>537</v>
      </c>
      <c r="F20" s="39">
        <v>1968</v>
      </c>
      <c r="G20" s="40">
        <v>0</v>
      </c>
      <c r="H20" s="6">
        <f t="shared" si="0"/>
        <v>1968</v>
      </c>
      <c r="I20" s="40">
        <v>1050</v>
      </c>
    </row>
    <row r="21" spans="1:9" x14ac:dyDescent="0.2">
      <c r="B21" s="6"/>
      <c r="C21" s="6"/>
      <c r="D21" s="7"/>
      <c r="E21" s="15"/>
      <c r="F21" s="15"/>
      <c r="G21" s="7"/>
      <c r="H21" s="6"/>
    </row>
    <row r="22" spans="1:9" x14ac:dyDescent="0.2">
      <c r="B22" s="17">
        <f>SUM(B11:B21)</f>
        <v>6660</v>
      </c>
      <c r="C22" s="17">
        <f>SUM(C11:C21)</f>
        <v>25440</v>
      </c>
      <c r="D22" s="17">
        <f>SUM(D12:D21)</f>
        <v>14500</v>
      </c>
      <c r="E22" s="16">
        <f>SUM(E12:E21)</f>
        <v>24507</v>
      </c>
      <c r="F22" s="16">
        <f>SUM(F11:F21)</f>
        <v>25938</v>
      </c>
      <c r="G22" s="17">
        <f>SUM(G11:G21)</f>
        <v>9000</v>
      </c>
      <c r="H22" s="16">
        <f>SUM(H11:H21)</f>
        <v>34938</v>
      </c>
      <c r="I22" s="17">
        <f>SUM(I11:I21)</f>
        <v>45050</v>
      </c>
    </row>
    <row r="23" spans="1:9" x14ac:dyDescent="0.2">
      <c r="B23" s="6"/>
      <c r="C23" s="6"/>
      <c r="D23" s="7"/>
      <c r="E23" s="6"/>
      <c r="F23" s="6"/>
      <c r="G23" s="7"/>
      <c r="H23" s="6"/>
    </row>
    <row r="24" spans="1:9" x14ac:dyDescent="0.2">
      <c r="A24" s="8" t="s">
        <v>18</v>
      </c>
      <c r="B24" s="14"/>
      <c r="C24" s="14"/>
      <c r="D24" s="7"/>
      <c r="E24" s="6"/>
      <c r="F24" s="6"/>
      <c r="G24" s="7"/>
      <c r="H24" s="6"/>
    </row>
    <row r="25" spans="1:9" x14ac:dyDescent="0.2">
      <c r="B25" s="6"/>
      <c r="C25" s="6"/>
      <c r="D25" s="7"/>
      <c r="E25" s="6"/>
      <c r="F25" s="6"/>
      <c r="G25" s="7"/>
      <c r="H25" s="6"/>
    </row>
    <row r="26" spans="1:9" x14ac:dyDescent="0.2">
      <c r="A26" s="9" t="s">
        <v>114</v>
      </c>
      <c r="B26" s="6">
        <v>0</v>
      </c>
      <c r="C26" s="6">
        <v>29732</v>
      </c>
      <c r="D26" s="6">
        <v>0</v>
      </c>
      <c r="E26" s="6">
        <v>0</v>
      </c>
      <c r="F26" s="6">
        <v>0</v>
      </c>
      <c r="G26" s="7">
        <v>0</v>
      </c>
      <c r="H26" s="6">
        <f t="shared" ref="H26:H37" si="1">F26+G26</f>
        <v>0</v>
      </c>
      <c r="I26" s="7">
        <v>35500</v>
      </c>
    </row>
    <row r="27" spans="1:9" x14ac:dyDescent="0.2">
      <c r="A27" s="9" t="s">
        <v>115</v>
      </c>
      <c r="B27" s="6">
        <v>19380</v>
      </c>
      <c r="C27" s="6">
        <v>0</v>
      </c>
      <c r="D27" s="7">
        <v>27000</v>
      </c>
      <c r="E27" s="6">
        <v>26981.98</v>
      </c>
      <c r="F27" s="6">
        <v>26982</v>
      </c>
      <c r="G27" s="7">
        <v>0</v>
      </c>
      <c r="H27" s="6">
        <f t="shared" si="1"/>
        <v>26982</v>
      </c>
      <c r="I27" s="7">
        <v>38000</v>
      </c>
    </row>
    <row r="28" spans="1:9" x14ac:dyDescent="0.2">
      <c r="A28" s="9" t="s">
        <v>68</v>
      </c>
      <c r="B28" s="6">
        <v>0</v>
      </c>
      <c r="C28" s="6">
        <v>0</v>
      </c>
      <c r="D28" s="7">
        <v>500</v>
      </c>
      <c r="E28" s="6">
        <v>10812.08</v>
      </c>
      <c r="F28" s="6">
        <v>10812</v>
      </c>
      <c r="G28" s="7">
        <v>0</v>
      </c>
      <c r="H28" s="6">
        <f t="shared" si="1"/>
        <v>10812</v>
      </c>
      <c r="I28" s="7">
        <v>0</v>
      </c>
    </row>
    <row r="29" spans="1:9" x14ac:dyDescent="0.2">
      <c r="A29" s="9" t="s">
        <v>106</v>
      </c>
      <c r="B29" s="6">
        <v>0</v>
      </c>
      <c r="C29" s="6">
        <v>0</v>
      </c>
      <c r="D29" s="7">
        <v>0</v>
      </c>
      <c r="E29" s="6">
        <v>3830.61</v>
      </c>
      <c r="F29" s="6">
        <v>4000</v>
      </c>
      <c r="G29" s="7">
        <v>0</v>
      </c>
      <c r="H29" s="6">
        <f t="shared" si="1"/>
        <v>4000</v>
      </c>
      <c r="I29" s="7">
        <v>0</v>
      </c>
    </row>
    <row r="30" spans="1:9" x14ac:dyDescent="0.2">
      <c r="A30" s="9" t="s">
        <v>31</v>
      </c>
      <c r="B30" s="6">
        <v>0</v>
      </c>
      <c r="C30" s="6">
        <v>8538</v>
      </c>
      <c r="D30" s="7">
        <v>0</v>
      </c>
      <c r="E30" s="6">
        <v>0</v>
      </c>
      <c r="F30" s="6">
        <v>0</v>
      </c>
      <c r="G30" s="7">
        <v>9000</v>
      </c>
      <c r="H30" s="6">
        <f t="shared" si="1"/>
        <v>9000</v>
      </c>
      <c r="I30" s="7">
        <v>9000</v>
      </c>
    </row>
    <row r="31" spans="1:9" x14ac:dyDescent="0.2">
      <c r="A31" s="9" t="s">
        <v>148</v>
      </c>
      <c r="B31" s="6">
        <v>1089</v>
      </c>
      <c r="C31" s="6">
        <v>2480</v>
      </c>
      <c r="D31" s="7">
        <v>1000</v>
      </c>
      <c r="E31" s="6">
        <v>0</v>
      </c>
      <c r="F31" s="6">
        <v>0</v>
      </c>
      <c r="G31" s="7">
        <v>800</v>
      </c>
      <c r="H31" s="6">
        <f t="shared" si="1"/>
        <v>800</v>
      </c>
      <c r="I31" s="7">
        <v>2800</v>
      </c>
    </row>
    <row r="32" spans="1:9" x14ac:dyDescent="0.2">
      <c r="A32" s="9" t="s">
        <v>33</v>
      </c>
      <c r="B32" s="6">
        <v>500</v>
      </c>
      <c r="C32" s="6">
        <v>650</v>
      </c>
      <c r="D32" s="7">
        <v>0</v>
      </c>
      <c r="E32" s="6">
        <v>0</v>
      </c>
      <c r="F32" s="6">
        <v>0</v>
      </c>
      <c r="G32" s="7">
        <v>0</v>
      </c>
      <c r="H32" s="6">
        <f t="shared" si="1"/>
        <v>0</v>
      </c>
      <c r="I32" s="7">
        <v>500</v>
      </c>
    </row>
    <row r="33" spans="1:9" x14ac:dyDescent="0.2">
      <c r="A33" s="9" t="s">
        <v>60</v>
      </c>
      <c r="B33" s="6">
        <v>600</v>
      </c>
      <c r="C33" s="6">
        <v>650</v>
      </c>
      <c r="D33" s="7">
        <v>600</v>
      </c>
      <c r="E33" s="6">
        <v>0</v>
      </c>
      <c r="F33" s="6">
        <v>400</v>
      </c>
      <c r="G33" s="7">
        <v>0</v>
      </c>
      <c r="H33" s="6">
        <f t="shared" si="1"/>
        <v>400</v>
      </c>
      <c r="I33" s="7">
        <v>600</v>
      </c>
    </row>
    <row r="34" spans="1:9" x14ac:dyDescent="0.2">
      <c r="A34" s="9" t="s">
        <v>100</v>
      </c>
      <c r="B34" s="39">
        <v>2000</v>
      </c>
      <c r="C34" s="39">
        <v>2000</v>
      </c>
      <c r="D34" s="40">
        <v>2000</v>
      </c>
      <c r="E34" s="39">
        <v>1356.2666666666667</v>
      </c>
      <c r="F34" s="39">
        <f>E34+1868/4</f>
        <v>1823.2666666666667</v>
      </c>
      <c r="G34" s="40">
        <v>650</v>
      </c>
      <c r="H34" s="6">
        <f t="shared" si="1"/>
        <v>2473.2666666666664</v>
      </c>
      <c r="I34" s="40">
        <v>2000</v>
      </c>
    </row>
    <row r="35" spans="1:9" x14ac:dyDescent="0.2">
      <c r="A35" s="9" t="s">
        <v>101</v>
      </c>
      <c r="B35" s="6">
        <v>0</v>
      </c>
      <c r="C35" s="6">
        <v>0</v>
      </c>
      <c r="D35" s="7">
        <v>0</v>
      </c>
      <c r="E35" s="6">
        <v>1552</v>
      </c>
      <c r="F35" s="6">
        <v>1552</v>
      </c>
      <c r="G35" s="7">
        <v>0</v>
      </c>
      <c r="H35" s="6">
        <f t="shared" si="1"/>
        <v>1552</v>
      </c>
      <c r="I35" s="7">
        <v>0</v>
      </c>
    </row>
    <row r="36" spans="1:9" x14ac:dyDescent="0.2">
      <c r="A36" s="9" t="s">
        <v>124</v>
      </c>
      <c r="B36" s="6">
        <v>6247</v>
      </c>
      <c r="C36" s="6">
        <v>3179</v>
      </c>
      <c r="D36" s="7">
        <v>4500</v>
      </c>
      <c r="E36" s="6">
        <v>2119.91</v>
      </c>
      <c r="F36" s="6">
        <v>1968</v>
      </c>
      <c r="G36" s="7">
        <v>0</v>
      </c>
      <c r="H36" s="6">
        <f t="shared" si="1"/>
        <v>1968</v>
      </c>
      <c r="I36" s="7">
        <v>1000</v>
      </c>
    </row>
    <row r="37" spans="1:9" x14ac:dyDescent="0.2">
      <c r="A37" s="9" t="s">
        <v>34</v>
      </c>
      <c r="B37" s="6">
        <v>727</v>
      </c>
      <c r="C37" s="6">
        <v>0</v>
      </c>
      <c r="D37" s="7">
        <v>0</v>
      </c>
      <c r="E37" s="6">
        <v>0</v>
      </c>
      <c r="F37" s="6">
        <v>0</v>
      </c>
      <c r="G37" s="7">
        <v>0</v>
      </c>
      <c r="H37" s="6">
        <f t="shared" si="1"/>
        <v>0</v>
      </c>
      <c r="I37" s="7">
        <v>0</v>
      </c>
    </row>
    <row r="38" spans="1:9" x14ac:dyDescent="0.2">
      <c r="B38" s="6"/>
      <c r="C38" s="6"/>
      <c r="D38" s="7"/>
      <c r="E38" s="15"/>
      <c r="F38" s="15"/>
      <c r="G38" s="7"/>
      <c r="H38" s="6"/>
    </row>
    <row r="39" spans="1:9" x14ac:dyDescent="0.2">
      <c r="B39" s="17">
        <f>SUM(B26:B37)</f>
        <v>30543</v>
      </c>
      <c r="C39" s="16">
        <f>SUM(C26:C37)</f>
        <v>47229</v>
      </c>
      <c r="D39" s="17">
        <f>SUM(D27:D37)</f>
        <v>35600</v>
      </c>
      <c r="E39" s="16">
        <f>SUM(E27:E37)</f>
        <v>46652.846666666665</v>
      </c>
      <c r="F39" s="16">
        <f>SUM(F26:F37)</f>
        <v>47537.26666666667</v>
      </c>
      <c r="G39" s="17">
        <f>SUM(G26:G37)</f>
        <v>10450</v>
      </c>
      <c r="H39" s="16">
        <f>SUM(H26:H37)</f>
        <v>57987.266666666663</v>
      </c>
      <c r="I39" s="17">
        <f>SUM(I26:I37)</f>
        <v>89400</v>
      </c>
    </row>
    <row r="40" spans="1:9" x14ac:dyDescent="0.2">
      <c r="B40" s="19"/>
      <c r="C40" s="19"/>
      <c r="D40" s="19"/>
      <c r="E40" s="18"/>
      <c r="F40" s="18"/>
      <c r="G40" s="19"/>
      <c r="H40" s="18"/>
      <c r="I40" s="19"/>
    </row>
    <row r="41" spans="1:9" x14ac:dyDescent="0.2">
      <c r="B41" s="7"/>
      <c r="C41" s="7"/>
      <c r="D41" s="7"/>
      <c r="E41" s="15"/>
      <c r="F41" s="6"/>
      <c r="G41" s="7"/>
      <c r="H41" s="6"/>
    </row>
    <row r="42" spans="1:9" ht="13.5" thickBot="1" x14ac:dyDescent="0.25">
      <c r="A42" s="8" t="s">
        <v>29</v>
      </c>
      <c r="B42" s="21">
        <f t="shared" ref="B42:I42" si="2">B22-B39</f>
        <v>-23883</v>
      </c>
      <c r="C42" s="20">
        <f t="shared" si="2"/>
        <v>-21789</v>
      </c>
      <c r="D42" s="21">
        <f t="shared" si="2"/>
        <v>-21100</v>
      </c>
      <c r="E42" s="20">
        <f t="shared" si="2"/>
        <v>-22145.846666666665</v>
      </c>
      <c r="F42" s="20">
        <f t="shared" si="2"/>
        <v>-21599.26666666667</v>
      </c>
      <c r="G42" s="21">
        <f t="shared" si="2"/>
        <v>-1450</v>
      </c>
      <c r="H42" s="20">
        <f t="shared" si="2"/>
        <v>-23049.266666666663</v>
      </c>
      <c r="I42" s="21">
        <f t="shared" si="2"/>
        <v>-44350</v>
      </c>
    </row>
    <row r="43" spans="1:9" ht="13.5" thickTop="1" x14ac:dyDescent="0.2">
      <c r="B43" s="6"/>
      <c r="C43" s="6"/>
      <c r="D43" s="6"/>
      <c r="E43" s="6"/>
      <c r="F43" s="6"/>
      <c r="G43" s="7"/>
      <c r="H43" s="6"/>
    </row>
    <row r="44" spans="1:9" x14ac:dyDescent="0.2">
      <c r="A44" s="8" t="s">
        <v>116</v>
      </c>
      <c r="E44" s="6"/>
      <c r="F44" s="6"/>
    </row>
    <row r="46" spans="1:9" x14ac:dyDescent="0.2">
      <c r="A46" s="9" t="s">
        <v>117</v>
      </c>
    </row>
    <row r="47" spans="1:9" x14ac:dyDescent="0.2">
      <c r="A47" s="9" t="s">
        <v>118</v>
      </c>
    </row>
    <row r="49" spans="1:1" x14ac:dyDescent="0.2">
      <c r="A49" s="9" t="s">
        <v>126</v>
      </c>
    </row>
    <row r="50" spans="1:1" x14ac:dyDescent="0.2">
      <c r="A50" s="9" t="s">
        <v>127</v>
      </c>
    </row>
    <row r="52" spans="1:1" x14ac:dyDescent="0.2">
      <c r="A52" s="9" t="s">
        <v>128</v>
      </c>
    </row>
    <row r="53" spans="1:1" x14ac:dyDescent="0.2">
      <c r="A53" s="9" t="s">
        <v>119</v>
      </c>
    </row>
    <row r="54" spans="1:1" x14ac:dyDescent="0.2">
      <c r="A54" s="9" t="s">
        <v>120</v>
      </c>
    </row>
    <row r="55" spans="1:1" x14ac:dyDescent="0.2">
      <c r="A55" s="9" t="s">
        <v>121</v>
      </c>
    </row>
    <row r="57" spans="1:1" x14ac:dyDescent="0.2">
      <c r="A57" s="9" t="s">
        <v>172</v>
      </c>
    </row>
    <row r="58" spans="1:1" x14ac:dyDescent="0.2">
      <c r="A58" s="9" t="s">
        <v>173</v>
      </c>
    </row>
    <row r="59" spans="1:1" x14ac:dyDescent="0.2">
      <c r="A59" s="9" t="s">
        <v>174</v>
      </c>
    </row>
    <row r="61" spans="1:1" x14ac:dyDescent="0.2">
      <c r="A61" s="9" t="s">
        <v>150</v>
      </c>
    </row>
  </sheetData>
  <pageMargins left="0.7" right="0.7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16" workbookViewId="0">
      <selection activeCell="A43" sqref="A43"/>
    </sheetView>
  </sheetViews>
  <sheetFormatPr defaultRowHeight="15" x14ac:dyDescent="0.25"/>
  <cols>
    <col min="1" max="1" width="34.140625" customWidth="1"/>
    <col min="2" max="5" width="9.7109375" customWidth="1"/>
    <col min="6" max="6" width="9.7109375" style="3" customWidth="1"/>
    <col min="7" max="7" width="9.7109375" style="37" customWidth="1"/>
    <col min="8" max="8" width="9.7109375" style="2" customWidth="1"/>
    <col min="9" max="9" width="9.7109375" style="4" customWidth="1"/>
    <col min="259" max="259" width="34.140625" customWidth="1"/>
    <col min="515" max="515" width="34.140625" customWidth="1"/>
    <col min="771" max="771" width="34.140625" customWidth="1"/>
    <col min="1027" max="1027" width="34.140625" customWidth="1"/>
    <col min="1283" max="1283" width="34.140625" customWidth="1"/>
    <col min="1539" max="1539" width="34.140625" customWidth="1"/>
    <col min="1795" max="1795" width="34.140625" customWidth="1"/>
    <col min="2051" max="2051" width="34.140625" customWidth="1"/>
    <col min="2307" max="2307" width="34.140625" customWidth="1"/>
    <col min="2563" max="2563" width="34.140625" customWidth="1"/>
    <col min="2819" max="2819" width="34.140625" customWidth="1"/>
    <col min="3075" max="3075" width="34.140625" customWidth="1"/>
    <col min="3331" max="3331" width="34.140625" customWidth="1"/>
    <col min="3587" max="3587" width="34.140625" customWidth="1"/>
    <col min="3843" max="3843" width="34.140625" customWidth="1"/>
    <col min="4099" max="4099" width="34.140625" customWidth="1"/>
    <col min="4355" max="4355" width="34.140625" customWidth="1"/>
    <col min="4611" max="4611" width="34.140625" customWidth="1"/>
    <col min="4867" max="4867" width="34.140625" customWidth="1"/>
    <col min="5123" max="5123" width="34.140625" customWidth="1"/>
    <col min="5379" max="5379" width="34.140625" customWidth="1"/>
    <col min="5635" max="5635" width="34.140625" customWidth="1"/>
    <col min="5891" max="5891" width="34.140625" customWidth="1"/>
    <col min="6147" max="6147" width="34.140625" customWidth="1"/>
    <col min="6403" max="6403" width="34.140625" customWidth="1"/>
    <col min="6659" max="6659" width="34.140625" customWidth="1"/>
    <col min="6915" max="6915" width="34.140625" customWidth="1"/>
    <col min="7171" max="7171" width="34.140625" customWidth="1"/>
    <col min="7427" max="7427" width="34.140625" customWidth="1"/>
    <col min="7683" max="7683" width="34.140625" customWidth="1"/>
    <col min="7939" max="7939" width="34.140625" customWidth="1"/>
    <col min="8195" max="8195" width="34.140625" customWidth="1"/>
    <col min="8451" max="8451" width="34.140625" customWidth="1"/>
    <col min="8707" max="8707" width="34.140625" customWidth="1"/>
    <col min="8963" max="8963" width="34.140625" customWidth="1"/>
    <col min="9219" max="9219" width="34.140625" customWidth="1"/>
    <col min="9475" max="9475" width="34.140625" customWidth="1"/>
    <col min="9731" max="9731" width="34.140625" customWidth="1"/>
    <col min="9987" max="9987" width="34.140625" customWidth="1"/>
    <col min="10243" max="10243" width="34.140625" customWidth="1"/>
    <col min="10499" max="10499" width="34.140625" customWidth="1"/>
    <col min="10755" max="10755" width="34.140625" customWidth="1"/>
    <col min="11011" max="11011" width="34.140625" customWidth="1"/>
    <col min="11267" max="11267" width="34.140625" customWidth="1"/>
    <col min="11523" max="11523" width="34.140625" customWidth="1"/>
    <col min="11779" max="11779" width="34.140625" customWidth="1"/>
    <col min="12035" max="12035" width="34.140625" customWidth="1"/>
    <col min="12291" max="12291" width="34.140625" customWidth="1"/>
    <col min="12547" max="12547" width="34.140625" customWidth="1"/>
    <col min="12803" max="12803" width="34.140625" customWidth="1"/>
    <col min="13059" max="13059" width="34.140625" customWidth="1"/>
    <col min="13315" max="13315" width="34.140625" customWidth="1"/>
    <col min="13571" max="13571" width="34.140625" customWidth="1"/>
    <col min="13827" max="13827" width="34.140625" customWidth="1"/>
    <col min="14083" max="14083" width="34.140625" customWidth="1"/>
    <col min="14339" max="14339" width="34.140625" customWidth="1"/>
    <col min="14595" max="14595" width="34.140625" customWidth="1"/>
    <col min="14851" max="14851" width="34.140625" customWidth="1"/>
    <col min="15107" max="15107" width="34.140625" customWidth="1"/>
    <col min="15363" max="15363" width="34.140625" customWidth="1"/>
    <col min="15619" max="15619" width="34.140625" customWidth="1"/>
    <col min="15875" max="15875" width="34.140625" customWidth="1"/>
    <col min="16131" max="16131" width="34.140625" customWidth="1"/>
  </cols>
  <sheetData>
    <row r="1" spans="1:9" s="27" customFormat="1" x14ac:dyDescent="0.25">
      <c r="A1" s="22" t="s">
        <v>0</v>
      </c>
      <c r="B1" s="22"/>
      <c r="C1" s="22"/>
      <c r="D1" s="22"/>
      <c r="F1" s="28"/>
      <c r="G1" s="32"/>
      <c r="I1" s="29"/>
    </row>
    <row r="2" spans="1:9" s="27" customFormat="1" x14ac:dyDescent="0.25">
      <c r="A2" s="22" t="s">
        <v>86</v>
      </c>
      <c r="B2" s="22"/>
      <c r="C2" s="22"/>
      <c r="D2" s="22"/>
      <c r="F2" s="28"/>
      <c r="G2" s="32"/>
      <c r="I2" s="29"/>
    </row>
    <row r="3" spans="1:9" s="27" customFormat="1" x14ac:dyDescent="0.25">
      <c r="A3" s="22" t="s">
        <v>160</v>
      </c>
      <c r="B3" s="22"/>
      <c r="C3" s="22"/>
      <c r="D3" s="22"/>
      <c r="E3" s="22"/>
      <c r="F3" s="28"/>
      <c r="G3" s="32"/>
      <c r="I3" s="29"/>
    </row>
    <row r="4" spans="1:9" s="27" customFormat="1" x14ac:dyDescent="0.25">
      <c r="A4" s="22"/>
      <c r="B4" s="22"/>
      <c r="C4" s="22"/>
      <c r="D4" s="22"/>
      <c r="E4" s="22"/>
      <c r="F4" s="28"/>
      <c r="G4" s="32"/>
      <c r="I4" s="29"/>
    </row>
    <row r="5" spans="1:9" x14ac:dyDescent="0.25">
      <c r="A5" s="1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s="9" customFormat="1" ht="12.75" x14ac:dyDescent="0.2">
      <c r="A6" s="12"/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s="9" customFormat="1" ht="12.75" x14ac:dyDescent="0.2">
      <c r="A7" s="12"/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s="9" customFormat="1" ht="12.75" x14ac:dyDescent="0.2">
      <c r="A8" s="12"/>
      <c r="B8" s="12"/>
      <c r="C8" s="12"/>
      <c r="D8" s="25"/>
      <c r="E8" s="12"/>
      <c r="F8" s="12"/>
      <c r="G8" s="25"/>
      <c r="H8" s="12"/>
      <c r="I8" s="25"/>
    </row>
    <row r="9" spans="1:9" s="9" customFormat="1" ht="12.75" x14ac:dyDescent="0.2">
      <c r="A9" s="8" t="s">
        <v>16</v>
      </c>
      <c r="B9" s="8"/>
      <c r="C9" s="8"/>
      <c r="D9" s="8"/>
      <c r="E9" s="14"/>
      <c r="F9" s="6"/>
      <c r="G9" s="23"/>
      <c r="I9" s="7"/>
    </row>
    <row r="10" spans="1:9" s="9" customFormat="1" ht="12.75" x14ac:dyDescent="0.2">
      <c r="E10" s="6"/>
      <c r="F10" s="6"/>
      <c r="G10" s="23"/>
      <c r="I10" s="7"/>
    </row>
    <row r="11" spans="1:9" s="9" customFormat="1" ht="12.75" x14ac:dyDescent="0.2">
      <c r="A11" s="9" t="s">
        <v>7</v>
      </c>
      <c r="B11" s="6">
        <v>33622</v>
      </c>
      <c r="C11" s="6">
        <v>33243</v>
      </c>
      <c r="D11" s="7">
        <v>30000</v>
      </c>
      <c r="E11" s="6">
        <v>27607.316666666673</v>
      </c>
      <c r="F11" s="6">
        <v>27607</v>
      </c>
      <c r="G11" s="7">
        <v>34821</v>
      </c>
      <c r="H11" s="6">
        <f>F11+G11</f>
        <v>62428</v>
      </c>
      <c r="I11" s="7">
        <v>33000</v>
      </c>
    </row>
    <row r="12" spans="1:9" s="9" customFormat="1" ht="12.75" x14ac:dyDescent="0.2">
      <c r="A12" s="9" t="s">
        <v>5</v>
      </c>
      <c r="B12" s="6">
        <v>1391</v>
      </c>
      <c r="C12" s="6">
        <v>8233</v>
      </c>
      <c r="D12" s="7">
        <v>1000</v>
      </c>
      <c r="E12" s="6">
        <v>6181.83</v>
      </c>
      <c r="F12" s="6">
        <v>6182</v>
      </c>
      <c r="G12" s="7">
        <v>18700</v>
      </c>
      <c r="H12" s="6">
        <f t="shared" ref="H12:H16" si="0">F12+G12</f>
        <v>24882</v>
      </c>
      <c r="I12" s="7">
        <v>5000</v>
      </c>
    </row>
    <row r="13" spans="1:9" s="9" customFormat="1" ht="12.75" x14ac:dyDescent="0.2">
      <c r="A13" s="9" t="s">
        <v>61</v>
      </c>
      <c r="B13" s="6">
        <v>0</v>
      </c>
      <c r="C13" s="6">
        <v>13000</v>
      </c>
      <c r="D13" s="7">
        <v>0</v>
      </c>
      <c r="E13" s="6">
        <v>0</v>
      </c>
      <c r="F13" s="6">
        <v>0</v>
      </c>
      <c r="G13" s="7">
        <v>0</v>
      </c>
      <c r="H13" s="6">
        <f t="shared" si="0"/>
        <v>0</v>
      </c>
      <c r="I13" s="7"/>
    </row>
    <row r="14" spans="1:9" s="9" customFormat="1" ht="12.75" x14ac:dyDescent="0.2">
      <c r="A14" s="9" t="s">
        <v>108</v>
      </c>
      <c r="B14" s="6">
        <v>12250</v>
      </c>
      <c r="C14" s="6">
        <v>12000</v>
      </c>
      <c r="D14" s="7">
        <v>14000</v>
      </c>
      <c r="E14" s="6">
        <v>12000</v>
      </c>
      <c r="F14" s="6">
        <v>12000</v>
      </c>
      <c r="G14" s="7">
        <v>12000</v>
      </c>
      <c r="H14" s="6">
        <f t="shared" si="0"/>
        <v>24000</v>
      </c>
      <c r="I14" s="7">
        <v>12000</v>
      </c>
    </row>
    <row r="15" spans="1:9" s="9" customFormat="1" ht="12.75" x14ac:dyDescent="0.2">
      <c r="A15" s="9" t="s">
        <v>15</v>
      </c>
      <c r="B15" s="6">
        <v>2000</v>
      </c>
      <c r="C15" s="6">
        <v>2000</v>
      </c>
      <c r="D15" s="7">
        <v>2000</v>
      </c>
      <c r="E15" s="6">
        <v>2000</v>
      </c>
      <c r="F15" s="6">
        <v>2000</v>
      </c>
      <c r="G15" s="7">
        <v>2000</v>
      </c>
      <c r="H15" s="6">
        <f t="shared" si="0"/>
        <v>4000</v>
      </c>
      <c r="I15" s="7">
        <v>2000</v>
      </c>
    </row>
    <row r="16" spans="1:9" s="9" customFormat="1" ht="12.75" x14ac:dyDescent="0.2">
      <c r="A16" s="9" t="s">
        <v>56</v>
      </c>
      <c r="B16" s="6">
        <v>2448</v>
      </c>
      <c r="C16" s="6">
        <v>1940</v>
      </c>
      <c r="D16" s="7">
        <v>1500</v>
      </c>
      <c r="E16" s="6">
        <v>1000</v>
      </c>
      <c r="F16" s="6">
        <v>1000</v>
      </c>
      <c r="G16" s="7">
        <v>1000</v>
      </c>
      <c r="H16" s="6">
        <f t="shared" si="0"/>
        <v>2000</v>
      </c>
      <c r="I16" s="7">
        <v>1000</v>
      </c>
    </row>
    <row r="17" spans="1:9" s="9" customFormat="1" ht="12.75" x14ac:dyDescent="0.2">
      <c r="C17" s="6"/>
      <c r="D17" s="7"/>
      <c r="E17" s="15"/>
      <c r="F17" s="6"/>
      <c r="G17" s="7"/>
      <c r="H17" s="6"/>
      <c r="I17" s="7"/>
    </row>
    <row r="18" spans="1:9" s="9" customFormat="1" ht="12.75" x14ac:dyDescent="0.2">
      <c r="B18" s="16">
        <f t="shared" ref="B18:I18" si="1">SUM(B11:B16)</f>
        <v>51711</v>
      </c>
      <c r="C18" s="16">
        <f t="shared" si="1"/>
        <v>70416</v>
      </c>
      <c r="D18" s="17">
        <f t="shared" si="1"/>
        <v>48500</v>
      </c>
      <c r="E18" s="15">
        <f t="shared" si="1"/>
        <v>48789.146666666675</v>
      </c>
      <c r="F18" s="16">
        <f t="shared" si="1"/>
        <v>48789</v>
      </c>
      <c r="G18" s="17">
        <f t="shared" si="1"/>
        <v>68521</v>
      </c>
      <c r="H18" s="16">
        <f t="shared" si="1"/>
        <v>117310</v>
      </c>
      <c r="I18" s="17">
        <f t="shared" si="1"/>
        <v>53000</v>
      </c>
    </row>
    <row r="19" spans="1:9" s="9" customFormat="1" ht="12.75" x14ac:dyDescent="0.2">
      <c r="C19" s="6"/>
      <c r="D19" s="7"/>
      <c r="E19" s="6"/>
      <c r="F19" s="6"/>
      <c r="G19" s="7"/>
      <c r="H19" s="6"/>
      <c r="I19" s="7"/>
    </row>
    <row r="20" spans="1:9" s="9" customFormat="1" ht="12.75" x14ac:dyDescent="0.2">
      <c r="A20" s="8" t="s">
        <v>18</v>
      </c>
      <c r="B20" s="8"/>
      <c r="C20" s="6"/>
      <c r="D20" s="7"/>
      <c r="E20" s="6"/>
      <c r="F20" s="6"/>
      <c r="G20" s="7"/>
      <c r="H20" s="6"/>
      <c r="I20" s="7"/>
    </row>
    <row r="21" spans="1:9" s="9" customFormat="1" ht="12.75" x14ac:dyDescent="0.2">
      <c r="C21" s="6"/>
      <c r="D21" s="7"/>
      <c r="E21" s="6"/>
      <c r="F21" s="6"/>
      <c r="G21" s="7"/>
      <c r="H21" s="6"/>
      <c r="I21" s="7"/>
    </row>
    <row r="22" spans="1:9" s="9" customFormat="1" ht="12.75" x14ac:dyDescent="0.2">
      <c r="A22" s="9" t="s">
        <v>62</v>
      </c>
      <c r="B22" s="6">
        <v>28427</v>
      </c>
      <c r="C22" s="6">
        <v>32086</v>
      </c>
      <c r="D22" s="7">
        <v>28700</v>
      </c>
      <c r="E22" s="6">
        <v>25835.59</v>
      </c>
      <c r="F22" s="6">
        <v>25836</v>
      </c>
      <c r="G22" s="7">
        <v>27000</v>
      </c>
      <c r="H22" s="6">
        <f t="shared" ref="H22:H27" si="2">F22+G22</f>
        <v>52836</v>
      </c>
      <c r="I22" s="7">
        <v>27000</v>
      </c>
    </row>
    <row r="23" spans="1:9" s="9" customFormat="1" ht="12.75" x14ac:dyDescent="0.2">
      <c r="A23" s="9" t="s">
        <v>63</v>
      </c>
      <c r="B23" s="6"/>
      <c r="C23" s="6">
        <v>12600</v>
      </c>
      <c r="D23" s="7">
        <v>0</v>
      </c>
      <c r="E23" s="6">
        <v>3725</v>
      </c>
      <c r="F23" s="6">
        <v>3725</v>
      </c>
      <c r="G23" s="7">
        <v>5000</v>
      </c>
      <c r="H23" s="6">
        <f t="shared" si="2"/>
        <v>8725</v>
      </c>
      <c r="I23" s="7"/>
    </row>
    <row r="24" spans="1:9" s="9" customFormat="1" ht="12.75" x14ac:dyDescent="0.2">
      <c r="A24" s="9" t="s">
        <v>64</v>
      </c>
      <c r="B24" s="6">
        <v>12025</v>
      </c>
      <c r="C24" s="6">
        <v>7971</v>
      </c>
      <c r="D24" s="7">
        <v>12000</v>
      </c>
      <c r="E24" s="6">
        <v>10835.5</v>
      </c>
      <c r="F24" s="6">
        <v>10836</v>
      </c>
      <c r="G24" s="7">
        <v>15500</v>
      </c>
      <c r="H24" s="6">
        <f t="shared" si="2"/>
        <v>26336</v>
      </c>
      <c r="I24" s="7">
        <v>14000</v>
      </c>
    </row>
    <row r="25" spans="1:9" s="9" customFormat="1" ht="12.75" x14ac:dyDescent="0.2">
      <c r="A25" s="9" t="s">
        <v>65</v>
      </c>
      <c r="B25" s="6">
        <v>1870</v>
      </c>
      <c r="C25" s="6">
        <v>2200</v>
      </c>
      <c r="D25" s="7">
        <v>2500</v>
      </c>
      <c r="E25" s="6">
        <v>2156</v>
      </c>
      <c r="F25" s="6">
        <v>2156</v>
      </c>
      <c r="G25" s="7">
        <v>2200</v>
      </c>
      <c r="H25" s="6">
        <f t="shared" si="2"/>
        <v>4356</v>
      </c>
      <c r="I25" s="7">
        <v>2200</v>
      </c>
    </row>
    <row r="26" spans="1:9" s="9" customFormat="1" ht="12.75" x14ac:dyDescent="0.2">
      <c r="A26" s="9" t="s">
        <v>66</v>
      </c>
      <c r="B26" s="6"/>
      <c r="C26" s="6">
        <v>3346</v>
      </c>
      <c r="D26" s="7">
        <v>0</v>
      </c>
      <c r="E26" s="6">
        <v>0</v>
      </c>
      <c r="F26" s="6">
        <v>0</v>
      </c>
      <c r="G26" s="7">
        <v>7500</v>
      </c>
      <c r="H26" s="6">
        <f t="shared" si="2"/>
        <v>7500</v>
      </c>
      <c r="I26" s="7">
        <v>0</v>
      </c>
    </row>
    <row r="27" spans="1:9" s="9" customFormat="1" ht="12.75" x14ac:dyDescent="0.2">
      <c r="A27" s="9" t="s">
        <v>56</v>
      </c>
      <c r="B27" s="6">
        <v>5358</v>
      </c>
      <c r="C27" s="6">
        <v>6639</v>
      </c>
      <c r="D27" s="7">
        <v>9300</v>
      </c>
      <c r="E27" s="6">
        <v>10276.94</v>
      </c>
      <c r="F27" s="6">
        <v>10277</v>
      </c>
      <c r="G27" s="7">
        <v>11321</v>
      </c>
      <c r="H27" s="6">
        <f t="shared" si="2"/>
        <v>21598</v>
      </c>
      <c r="I27" s="7">
        <v>9800</v>
      </c>
    </row>
    <row r="28" spans="1:9" s="9" customFormat="1" ht="12.75" x14ac:dyDescent="0.2">
      <c r="C28" s="6"/>
      <c r="D28" s="7"/>
      <c r="E28" s="15"/>
      <c r="F28" s="6"/>
      <c r="G28" s="23"/>
      <c r="I28" s="7"/>
    </row>
    <row r="29" spans="1:9" s="9" customFormat="1" ht="12.75" x14ac:dyDescent="0.2">
      <c r="B29" s="16">
        <f t="shared" ref="B29:I29" si="3">SUM(B22:B27)</f>
        <v>47680</v>
      </c>
      <c r="C29" s="16">
        <f t="shared" si="3"/>
        <v>64842</v>
      </c>
      <c r="D29" s="17">
        <f t="shared" si="3"/>
        <v>52500</v>
      </c>
      <c r="E29" s="16">
        <f t="shared" si="3"/>
        <v>52829.03</v>
      </c>
      <c r="F29" s="16">
        <f t="shared" si="3"/>
        <v>52830</v>
      </c>
      <c r="G29" s="17">
        <f t="shared" si="3"/>
        <v>68521</v>
      </c>
      <c r="H29" s="16">
        <f t="shared" ref="H29" si="4">SUM(H22:H27)</f>
        <v>121351</v>
      </c>
      <c r="I29" s="17">
        <f t="shared" si="3"/>
        <v>53000</v>
      </c>
    </row>
    <row r="30" spans="1:9" s="9" customFormat="1" ht="12.75" x14ac:dyDescent="0.2">
      <c r="B30" s="6"/>
      <c r="C30" s="6"/>
      <c r="D30" s="7"/>
      <c r="E30" s="18"/>
      <c r="F30" s="6"/>
      <c r="G30" s="7"/>
      <c r="H30" s="6"/>
      <c r="I30" s="7"/>
    </row>
    <row r="31" spans="1:9" s="9" customFormat="1" ht="12.75" x14ac:dyDescent="0.2">
      <c r="B31" s="6"/>
      <c r="C31" s="6"/>
      <c r="D31" s="7"/>
      <c r="E31" s="15"/>
      <c r="F31" s="6"/>
      <c r="G31" s="7"/>
      <c r="H31" s="6"/>
      <c r="I31" s="7"/>
    </row>
    <row r="32" spans="1:9" s="9" customFormat="1" ht="13.5" thickBot="1" x14ac:dyDescent="0.25">
      <c r="A32" s="8" t="s">
        <v>29</v>
      </c>
      <c r="B32" s="20">
        <f t="shared" ref="B32:I32" si="5">B18-B29</f>
        <v>4031</v>
      </c>
      <c r="C32" s="20">
        <f t="shared" si="5"/>
        <v>5574</v>
      </c>
      <c r="D32" s="21">
        <f t="shared" si="5"/>
        <v>-4000</v>
      </c>
      <c r="E32" s="20">
        <f t="shared" si="5"/>
        <v>-4039.8833333333241</v>
      </c>
      <c r="F32" s="20">
        <f t="shared" si="5"/>
        <v>-4041</v>
      </c>
      <c r="G32" s="21">
        <f t="shared" si="5"/>
        <v>0</v>
      </c>
      <c r="H32" s="20">
        <f t="shared" ref="H32" si="6">H18-H29</f>
        <v>-4041</v>
      </c>
      <c r="I32" s="21">
        <f t="shared" si="5"/>
        <v>0</v>
      </c>
    </row>
    <row r="33" spans="1:9" s="9" customFormat="1" ht="13.5" thickTop="1" x14ac:dyDescent="0.2">
      <c r="E33" s="6"/>
      <c r="F33" s="6"/>
      <c r="G33" s="23"/>
      <c r="I33" s="7"/>
    </row>
    <row r="34" spans="1:9" s="9" customFormat="1" ht="12.75" x14ac:dyDescent="0.2">
      <c r="A34" s="8" t="s">
        <v>116</v>
      </c>
      <c r="E34" s="6"/>
      <c r="F34" s="6"/>
      <c r="G34" s="23"/>
      <c r="I34" s="7"/>
    </row>
    <row r="35" spans="1:9" s="9" customFormat="1" ht="12.75" x14ac:dyDescent="0.2">
      <c r="F35" s="6"/>
      <c r="G35" s="23"/>
      <c r="I35" s="7"/>
    </row>
    <row r="36" spans="1:9" s="9" customFormat="1" ht="12.75" x14ac:dyDescent="0.2">
      <c r="A36" s="9" t="s">
        <v>169</v>
      </c>
      <c r="F36" s="6"/>
      <c r="G36" s="23"/>
      <c r="I36" s="7"/>
    </row>
    <row r="37" spans="1:9" s="9" customFormat="1" ht="12.75" x14ac:dyDescent="0.2">
      <c r="F37" s="6"/>
      <c r="G37" s="23"/>
      <c r="I37" s="7"/>
    </row>
    <row r="38" spans="1:9" s="9" customFormat="1" ht="12.75" x14ac:dyDescent="0.2">
      <c r="A38" s="9" t="s">
        <v>170</v>
      </c>
      <c r="F38" s="6"/>
      <c r="G38" s="23"/>
      <c r="I38" s="7"/>
    </row>
    <row r="39" spans="1:9" s="9" customFormat="1" ht="12.75" x14ac:dyDescent="0.2">
      <c r="A39" s="9" t="s">
        <v>171</v>
      </c>
      <c r="F39" s="6"/>
      <c r="G39" s="23"/>
      <c r="I39" s="7"/>
    </row>
    <row r="40" spans="1:9" s="9" customFormat="1" ht="12.75" x14ac:dyDescent="0.2">
      <c r="F40" s="6"/>
      <c r="G40" s="23"/>
      <c r="I40" s="7"/>
    </row>
    <row r="41" spans="1:9" s="9" customFormat="1" ht="12.75" x14ac:dyDescent="0.2">
      <c r="A41" s="9" t="s">
        <v>175</v>
      </c>
      <c r="F41" s="6"/>
      <c r="G41" s="23"/>
      <c r="I41" s="7"/>
    </row>
    <row r="42" spans="1:9" s="9" customFormat="1" ht="12.75" x14ac:dyDescent="0.2">
      <c r="A42" s="46" t="s">
        <v>176</v>
      </c>
      <c r="F42" s="6"/>
      <c r="G42" s="23"/>
      <c r="I42" s="7"/>
    </row>
    <row r="43" spans="1:9" s="9" customFormat="1" ht="12.75" x14ac:dyDescent="0.2">
      <c r="F43" s="6"/>
      <c r="G43" s="23"/>
      <c r="I43" s="7"/>
    </row>
    <row r="44" spans="1:9" s="9" customFormat="1" ht="12.75" x14ac:dyDescent="0.2">
      <c r="F44" s="6"/>
      <c r="G44" s="23"/>
      <c r="I44" s="7"/>
    </row>
    <row r="45" spans="1:9" s="9" customFormat="1" ht="12.75" x14ac:dyDescent="0.2">
      <c r="F45" s="6"/>
      <c r="G45" s="23"/>
      <c r="I45" s="7"/>
    </row>
    <row r="46" spans="1:9" s="9" customFormat="1" ht="12.75" x14ac:dyDescent="0.2">
      <c r="F46" s="6"/>
      <c r="G46" s="23"/>
      <c r="I46" s="7"/>
    </row>
    <row r="47" spans="1:9" s="9" customFormat="1" ht="12.75" x14ac:dyDescent="0.2">
      <c r="F47" s="6"/>
      <c r="G47" s="23"/>
      <c r="I47" s="7"/>
    </row>
    <row r="48" spans="1:9" s="9" customFormat="1" ht="12.75" x14ac:dyDescent="0.2">
      <c r="F48" s="6"/>
      <c r="G48" s="23"/>
      <c r="I48" s="7"/>
    </row>
    <row r="49" spans="6:9" s="9" customFormat="1" ht="12.75" x14ac:dyDescent="0.2">
      <c r="F49" s="6"/>
      <c r="G49" s="23"/>
      <c r="I49" s="7"/>
    </row>
    <row r="50" spans="6:9" s="9" customFormat="1" ht="12.75" x14ac:dyDescent="0.2">
      <c r="F50" s="6"/>
      <c r="G50" s="23"/>
      <c r="I50" s="7"/>
    </row>
    <row r="51" spans="6:9" s="9" customFormat="1" ht="12.75" x14ac:dyDescent="0.2">
      <c r="F51" s="6"/>
      <c r="G51" s="23"/>
      <c r="I51" s="7"/>
    </row>
    <row r="52" spans="6:9" s="9" customFormat="1" ht="12.75" x14ac:dyDescent="0.2">
      <c r="F52" s="6"/>
      <c r="G52" s="23"/>
      <c r="I52" s="7"/>
    </row>
    <row r="53" spans="6:9" s="9" customFormat="1" ht="12.75" x14ac:dyDescent="0.2">
      <c r="F53" s="6"/>
      <c r="G53" s="23"/>
      <c r="I53" s="7"/>
    </row>
    <row r="54" spans="6:9" s="9" customFormat="1" ht="12.75" x14ac:dyDescent="0.2">
      <c r="F54" s="6"/>
      <c r="G54" s="23"/>
      <c r="I54" s="7"/>
    </row>
    <row r="55" spans="6:9" s="9" customFormat="1" ht="12.75" x14ac:dyDescent="0.2">
      <c r="F55" s="6"/>
      <c r="G55" s="23"/>
      <c r="I55" s="7"/>
    </row>
    <row r="56" spans="6:9" s="9" customFormat="1" ht="12.75" x14ac:dyDescent="0.2">
      <c r="F56" s="6"/>
      <c r="G56" s="23"/>
      <c r="I56" s="7"/>
    </row>
    <row r="57" spans="6:9" s="9" customFormat="1" ht="12.75" x14ac:dyDescent="0.2">
      <c r="F57" s="6"/>
      <c r="G57" s="23"/>
      <c r="I57" s="7"/>
    </row>
    <row r="58" spans="6:9" s="9" customFormat="1" ht="12.75" x14ac:dyDescent="0.2">
      <c r="F58" s="6"/>
      <c r="G58" s="23"/>
      <c r="I58" s="7"/>
    </row>
    <row r="59" spans="6:9" s="9" customFormat="1" ht="12.75" x14ac:dyDescent="0.2">
      <c r="F59" s="6"/>
      <c r="G59" s="23"/>
      <c r="I59" s="7"/>
    </row>
    <row r="60" spans="6:9" s="9" customFormat="1" ht="12.75" x14ac:dyDescent="0.2">
      <c r="F60" s="6"/>
      <c r="G60" s="23"/>
      <c r="I60" s="7"/>
    </row>
    <row r="61" spans="6:9" s="9" customFormat="1" ht="12.75" x14ac:dyDescent="0.2">
      <c r="F61" s="6"/>
      <c r="G61" s="23"/>
      <c r="I61" s="7"/>
    </row>
    <row r="62" spans="6:9" s="9" customFormat="1" ht="12.75" x14ac:dyDescent="0.2">
      <c r="F62" s="6"/>
      <c r="G62" s="23"/>
      <c r="I62" s="7"/>
    </row>
    <row r="63" spans="6:9" s="9" customFormat="1" ht="12.75" x14ac:dyDescent="0.2">
      <c r="F63" s="6"/>
      <c r="G63" s="23"/>
      <c r="I63" s="7"/>
    </row>
    <row r="64" spans="6:9" s="9" customFormat="1" ht="12.75" x14ac:dyDescent="0.2">
      <c r="F64" s="6"/>
      <c r="G64" s="23"/>
      <c r="I64" s="7"/>
    </row>
    <row r="65" spans="6:9" s="9" customFormat="1" ht="12.75" x14ac:dyDescent="0.2">
      <c r="F65" s="6"/>
      <c r="G65" s="23"/>
      <c r="I65" s="7"/>
    </row>
    <row r="66" spans="6:9" s="9" customFormat="1" ht="12.75" x14ac:dyDescent="0.2">
      <c r="F66" s="6"/>
      <c r="G66" s="23"/>
      <c r="I66" s="7"/>
    </row>
    <row r="67" spans="6:9" s="9" customFormat="1" ht="12.75" x14ac:dyDescent="0.2">
      <c r="F67" s="6"/>
      <c r="G67" s="23"/>
      <c r="I67" s="7"/>
    </row>
    <row r="68" spans="6:9" s="9" customFormat="1" ht="12.75" x14ac:dyDescent="0.2">
      <c r="F68" s="6"/>
      <c r="G68" s="23"/>
      <c r="I68" s="7"/>
    </row>
    <row r="69" spans="6:9" s="9" customFormat="1" ht="12.75" x14ac:dyDescent="0.2">
      <c r="F69" s="6"/>
      <c r="G69" s="23"/>
      <c r="I69" s="7"/>
    </row>
  </sheetData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25" workbookViewId="0">
      <selection activeCell="A53" sqref="A53"/>
    </sheetView>
  </sheetViews>
  <sheetFormatPr defaultRowHeight="14.25" x14ac:dyDescent="0.2"/>
  <cols>
    <col min="1" max="1" width="38.42578125" style="27" customWidth="1"/>
    <col min="2" max="8" width="9.7109375" style="27" customWidth="1"/>
    <col min="9" max="9" width="9.7109375" style="29" customWidth="1"/>
    <col min="10" max="254" width="9.140625" style="27"/>
    <col min="255" max="255" width="38.42578125" style="27" customWidth="1"/>
    <col min="256" max="510" width="9.140625" style="27"/>
    <col min="511" max="511" width="38.42578125" style="27" customWidth="1"/>
    <col min="512" max="766" width="9.140625" style="27"/>
    <col min="767" max="767" width="38.42578125" style="27" customWidth="1"/>
    <col min="768" max="1022" width="9.140625" style="27"/>
    <col min="1023" max="1023" width="38.42578125" style="27" customWidth="1"/>
    <col min="1024" max="1278" width="9.140625" style="27"/>
    <col min="1279" max="1279" width="38.42578125" style="27" customWidth="1"/>
    <col min="1280" max="1534" width="9.140625" style="27"/>
    <col min="1535" max="1535" width="38.42578125" style="27" customWidth="1"/>
    <col min="1536" max="1790" width="9.140625" style="27"/>
    <col min="1791" max="1791" width="38.42578125" style="27" customWidth="1"/>
    <col min="1792" max="2046" width="9.140625" style="27"/>
    <col min="2047" max="2047" width="38.42578125" style="27" customWidth="1"/>
    <col min="2048" max="2302" width="9.140625" style="27"/>
    <col min="2303" max="2303" width="38.42578125" style="27" customWidth="1"/>
    <col min="2304" max="2558" width="9.140625" style="27"/>
    <col min="2559" max="2559" width="38.42578125" style="27" customWidth="1"/>
    <col min="2560" max="2814" width="9.140625" style="27"/>
    <col min="2815" max="2815" width="38.42578125" style="27" customWidth="1"/>
    <col min="2816" max="3070" width="9.140625" style="27"/>
    <col min="3071" max="3071" width="38.42578125" style="27" customWidth="1"/>
    <col min="3072" max="3326" width="9.140625" style="27"/>
    <col min="3327" max="3327" width="38.42578125" style="27" customWidth="1"/>
    <col min="3328" max="3582" width="9.140625" style="27"/>
    <col min="3583" max="3583" width="38.42578125" style="27" customWidth="1"/>
    <col min="3584" max="3838" width="9.140625" style="27"/>
    <col min="3839" max="3839" width="38.42578125" style="27" customWidth="1"/>
    <col min="3840" max="4094" width="9.140625" style="27"/>
    <col min="4095" max="4095" width="38.42578125" style="27" customWidth="1"/>
    <col min="4096" max="4350" width="9.140625" style="27"/>
    <col min="4351" max="4351" width="38.42578125" style="27" customWidth="1"/>
    <col min="4352" max="4606" width="9.140625" style="27"/>
    <col min="4607" max="4607" width="38.42578125" style="27" customWidth="1"/>
    <col min="4608" max="4862" width="9.140625" style="27"/>
    <col min="4863" max="4863" width="38.42578125" style="27" customWidth="1"/>
    <col min="4864" max="5118" width="9.140625" style="27"/>
    <col min="5119" max="5119" width="38.42578125" style="27" customWidth="1"/>
    <col min="5120" max="5374" width="9.140625" style="27"/>
    <col min="5375" max="5375" width="38.42578125" style="27" customWidth="1"/>
    <col min="5376" max="5630" width="9.140625" style="27"/>
    <col min="5631" max="5631" width="38.42578125" style="27" customWidth="1"/>
    <col min="5632" max="5886" width="9.140625" style="27"/>
    <col min="5887" max="5887" width="38.42578125" style="27" customWidth="1"/>
    <col min="5888" max="6142" width="9.140625" style="27"/>
    <col min="6143" max="6143" width="38.42578125" style="27" customWidth="1"/>
    <col min="6144" max="6398" width="9.140625" style="27"/>
    <col min="6399" max="6399" width="38.42578125" style="27" customWidth="1"/>
    <col min="6400" max="6654" width="9.140625" style="27"/>
    <col min="6655" max="6655" width="38.42578125" style="27" customWidth="1"/>
    <col min="6656" max="6910" width="9.140625" style="27"/>
    <col min="6911" max="6911" width="38.42578125" style="27" customWidth="1"/>
    <col min="6912" max="7166" width="9.140625" style="27"/>
    <col min="7167" max="7167" width="38.42578125" style="27" customWidth="1"/>
    <col min="7168" max="7422" width="9.140625" style="27"/>
    <col min="7423" max="7423" width="38.42578125" style="27" customWidth="1"/>
    <col min="7424" max="7678" width="9.140625" style="27"/>
    <col min="7679" max="7679" width="38.42578125" style="27" customWidth="1"/>
    <col min="7680" max="7934" width="9.140625" style="27"/>
    <col min="7935" max="7935" width="38.42578125" style="27" customWidth="1"/>
    <col min="7936" max="8190" width="9.140625" style="27"/>
    <col min="8191" max="8191" width="38.42578125" style="27" customWidth="1"/>
    <col min="8192" max="8446" width="9.140625" style="27"/>
    <col min="8447" max="8447" width="38.42578125" style="27" customWidth="1"/>
    <col min="8448" max="8702" width="9.140625" style="27"/>
    <col min="8703" max="8703" width="38.42578125" style="27" customWidth="1"/>
    <col min="8704" max="8958" width="9.140625" style="27"/>
    <col min="8959" max="8959" width="38.42578125" style="27" customWidth="1"/>
    <col min="8960" max="9214" width="9.140625" style="27"/>
    <col min="9215" max="9215" width="38.42578125" style="27" customWidth="1"/>
    <col min="9216" max="9470" width="9.140625" style="27"/>
    <col min="9471" max="9471" width="38.42578125" style="27" customWidth="1"/>
    <col min="9472" max="9726" width="9.140625" style="27"/>
    <col min="9727" max="9727" width="38.42578125" style="27" customWidth="1"/>
    <col min="9728" max="9982" width="9.140625" style="27"/>
    <col min="9983" max="9983" width="38.42578125" style="27" customWidth="1"/>
    <col min="9984" max="10238" width="9.140625" style="27"/>
    <col min="10239" max="10239" width="38.42578125" style="27" customWidth="1"/>
    <col min="10240" max="10494" width="9.140625" style="27"/>
    <col min="10495" max="10495" width="38.42578125" style="27" customWidth="1"/>
    <col min="10496" max="10750" width="9.140625" style="27"/>
    <col min="10751" max="10751" width="38.42578125" style="27" customWidth="1"/>
    <col min="10752" max="11006" width="9.140625" style="27"/>
    <col min="11007" max="11007" width="38.42578125" style="27" customWidth="1"/>
    <col min="11008" max="11262" width="9.140625" style="27"/>
    <col min="11263" max="11263" width="38.42578125" style="27" customWidth="1"/>
    <col min="11264" max="11518" width="9.140625" style="27"/>
    <col min="11519" max="11519" width="38.42578125" style="27" customWidth="1"/>
    <col min="11520" max="11774" width="9.140625" style="27"/>
    <col min="11775" max="11775" width="38.42578125" style="27" customWidth="1"/>
    <col min="11776" max="12030" width="9.140625" style="27"/>
    <col min="12031" max="12031" width="38.42578125" style="27" customWidth="1"/>
    <col min="12032" max="12286" width="9.140625" style="27"/>
    <col min="12287" max="12287" width="38.42578125" style="27" customWidth="1"/>
    <col min="12288" max="12542" width="9.140625" style="27"/>
    <col min="12543" max="12543" width="38.42578125" style="27" customWidth="1"/>
    <col min="12544" max="12798" width="9.140625" style="27"/>
    <col min="12799" max="12799" width="38.42578125" style="27" customWidth="1"/>
    <col min="12800" max="13054" width="9.140625" style="27"/>
    <col min="13055" max="13055" width="38.42578125" style="27" customWidth="1"/>
    <col min="13056" max="13310" width="9.140625" style="27"/>
    <col min="13311" max="13311" width="38.42578125" style="27" customWidth="1"/>
    <col min="13312" max="13566" width="9.140625" style="27"/>
    <col min="13567" max="13567" width="38.42578125" style="27" customWidth="1"/>
    <col min="13568" max="13822" width="9.140625" style="27"/>
    <col min="13823" max="13823" width="38.42578125" style="27" customWidth="1"/>
    <col min="13824" max="14078" width="9.140625" style="27"/>
    <col min="14079" max="14079" width="38.42578125" style="27" customWidth="1"/>
    <col min="14080" max="14334" width="9.140625" style="27"/>
    <col min="14335" max="14335" width="38.42578125" style="27" customWidth="1"/>
    <col min="14336" max="14590" width="9.140625" style="27"/>
    <col min="14591" max="14591" width="38.42578125" style="27" customWidth="1"/>
    <col min="14592" max="14846" width="9.140625" style="27"/>
    <col min="14847" max="14847" width="38.42578125" style="27" customWidth="1"/>
    <col min="14848" max="15102" width="9.140625" style="27"/>
    <col min="15103" max="15103" width="38.42578125" style="27" customWidth="1"/>
    <col min="15104" max="15358" width="9.140625" style="27"/>
    <col min="15359" max="15359" width="38.42578125" style="27" customWidth="1"/>
    <col min="15360" max="15614" width="9.140625" style="27"/>
    <col min="15615" max="15615" width="38.42578125" style="27" customWidth="1"/>
    <col min="15616" max="15870" width="9.140625" style="27"/>
    <col min="15871" max="15871" width="38.42578125" style="27" customWidth="1"/>
    <col min="15872" max="16126" width="9.140625" style="27"/>
    <col min="16127" max="16127" width="38.42578125" style="27" customWidth="1"/>
    <col min="16128" max="16384" width="9.140625" style="27"/>
  </cols>
  <sheetData>
    <row r="1" spans="1:9" ht="15" x14ac:dyDescent="0.25">
      <c r="A1" s="22" t="s">
        <v>0</v>
      </c>
      <c r="B1" s="22"/>
      <c r="C1" s="22"/>
      <c r="D1" s="22"/>
    </row>
    <row r="2" spans="1:9" ht="15" x14ac:dyDescent="0.25">
      <c r="A2" s="22" t="s">
        <v>86</v>
      </c>
      <c r="B2" s="22"/>
      <c r="C2" s="22"/>
      <c r="D2" s="22"/>
    </row>
    <row r="3" spans="1:9" ht="15" x14ac:dyDescent="0.25">
      <c r="A3" s="22" t="s">
        <v>161</v>
      </c>
      <c r="B3" s="22"/>
      <c r="C3" s="22"/>
      <c r="D3" s="22"/>
      <c r="E3" s="22"/>
      <c r="F3" s="22"/>
    </row>
    <row r="4" spans="1:9" ht="15" x14ac:dyDescent="0.25">
      <c r="A4" s="22"/>
      <c r="B4" s="22"/>
      <c r="C4" s="22"/>
      <c r="D4" s="22"/>
      <c r="E4" s="22"/>
      <c r="F4" s="22"/>
    </row>
    <row r="5" spans="1:9" ht="15" x14ac:dyDescent="0.25">
      <c r="A5" s="22"/>
      <c r="B5" s="12" t="s">
        <v>87</v>
      </c>
      <c r="C5" s="12" t="s">
        <v>12</v>
      </c>
      <c r="D5" s="25" t="s">
        <v>73</v>
      </c>
      <c r="E5" s="12" t="s">
        <v>73</v>
      </c>
      <c r="F5" s="12" t="s">
        <v>73</v>
      </c>
      <c r="G5" s="25" t="s">
        <v>105</v>
      </c>
      <c r="H5" s="12" t="s">
        <v>90</v>
      </c>
      <c r="I5" s="25" t="s">
        <v>91</v>
      </c>
    </row>
    <row r="6" spans="1:9" s="30" customFormat="1" ht="15" x14ac:dyDescent="0.25">
      <c r="B6" s="12" t="s">
        <v>104</v>
      </c>
      <c r="C6" s="12" t="s">
        <v>104</v>
      </c>
      <c r="D6" s="25" t="s">
        <v>104</v>
      </c>
      <c r="E6" s="12" t="s">
        <v>107</v>
      </c>
      <c r="F6" s="12" t="s">
        <v>104</v>
      </c>
      <c r="G6" s="25" t="s">
        <v>92</v>
      </c>
      <c r="H6" s="12" t="s">
        <v>141</v>
      </c>
      <c r="I6" s="25" t="s">
        <v>104</v>
      </c>
    </row>
    <row r="7" spans="1:9" s="30" customFormat="1" ht="15" x14ac:dyDescent="0.25">
      <c r="B7" s="12" t="s">
        <v>88</v>
      </c>
      <c r="C7" s="12" t="s">
        <v>88</v>
      </c>
      <c r="D7" s="25" t="s">
        <v>74</v>
      </c>
      <c r="E7" s="12" t="s">
        <v>89</v>
      </c>
      <c r="F7" s="12" t="s">
        <v>90</v>
      </c>
      <c r="G7" s="25" t="s">
        <v>74</v>
      </c>
      <c r="H7" s="12" t="s">
        <v>142</v>
      </c>
      <c r="I7" s="25" t="s">
        <v>74</v>
      </c>
    </row>
    <row r="8" spans="1:9" ht="15" x14ac:dyDescent="0.25">
      <c r="A8" s="30"/>
      <c r="B8" s="30"/>
      <c r="C8" s="30"/>
      <c r="D8" s="29"/>
      <c r="E8" s="30"/>
      <c r="F8" s="30"/>
    </row>
    <row r="9" spans="1:9" s="9" customFormat="1" ht="12.75" x14ac:dyDescent="0.2">
      <c r="A9" s="8" t="s">
        <v>16</v>
      </c>
      <c r="B9" s="8"/>
      <c r="C9" s="14"/>
      <c r="D9" s="7"/>
      <c r="E9" s="14"/>
      <c r="F9" s="14"/>
      <c r="I9" s="7"/>
    </row>
    <row r="10" spans="1:9" s="9" customFormat="1" ht="12.75" x14ac:dyDescent="0.2">
      <c r="C10" s="6"/>
      <c r="D10" s="7"/>
      <c r="E10" s="6"/>
      <c r="F10" s="6"/>
      <c r="I10" s="7"/>
    </row>
    <row r="11" spans="1:9" s="9" customFormat="1" ht="12.75" x14ac:dyDescent="0.2">
      <c r="A11" s="9" t="s">
        <v>3</v>
      </c>
      <c r="B11" s="9">
        <v>7</v>
      </c>
      <c r="C11" s="6">
        <v>10000</v>
      </c>
      <c r="D11" s="7"/>
      <c r="E11" s="6">
        <v>0</v>
      </c>
      <c r="F11" s="6"/>
      <c r="G11" s="23"/>
      <c r="I11" s="7"/>
    </row>
    <row r="12" spans="1:9" s="9" customFormat="1" ht="12.75" x14ac:dyDescent="0.2">
      <c r="A12" s="9" t="s">
        <v>5</v>
      </c>
      <c r="B12" s="9">
        <v>685</v>
      </c>
      <c r="C12" s="6">
        <v>1146</v>
      </c>
      <c r="D12" s="7">
        <v>1000</v>
      </c>
      <c r="E12" s="6">
        <v>5056.1899999999996</v>
      </c>
      <c r="F12" s="6">
        <v>5100</v>
      </c>
      <c r="G12" s="23">
        <v>250</v>
      </c>
      <c r="H12" s="6">
        <f>F12+G12</f>
        <v>5350</v>
      </c>
      <c r="I12" s="7">
        <v>1000</v>
      </c>
    </row>
    <row r="13" spans="1:9" s="9" customFormat="1" ht="12.75" x14ac:dyDescent="0.2">
      <c r="A13" s="9" t="s">
        <v>17</v>
      </c>
      <c r="B13" s="9">
        <v>2</v>
      </c>
      <c r="C13" s="6">
        <v>3</v>
      </c>
      <c r="D13" s="7">
        <v>0</v>
      </c>
      <c r="E13" s="6">
        <v>0.51</v>
      </c>
      <c r="F13" s="6">
        <v>1</v>
      </c>
      <c r="G13" s="23">
        <v>0</v>
      </c>
      <c r="H13" s="6">
        <f t="shared" ref="H13:H17" si="0">F13+G13</f>
        <v>1</v>
      </c>
      <c r="I13" s="7">
        <v>750</v>
      </c>
    </row>
    <row r="14" spans="1:9" s="9" customFormat="1" ht="12.75" x14ac:dyDescent="0.2">
      <c r="A14" s="9" t="s">
        <v>112</v>
      </c>
      <c r="B14" s="6">
        <v>45000</v>
      </c>
      <c r="C14" s="6">
        <v>-5000</v>
      </c>
      <c r="D14" s="7">
        <v>0</v>
      </c>
      <c r="E14" s="6">
        <v>0</v>
      </c>
      <c r="F14" s="6">
        <v>0</v>
      </c>
      <c r="G14" s="23">
        <v>0</v>
      </c>
      <c r="H14" s="6">
        <f t="shared" si="0"/>
        <v>0</v>
      </c>
      <c r="I14" s="7">
        <v>0</v>
      </c>
    </row>
    <row r="15" spans="1:9" s="9" customFormat="1" ht="12.75" x14ac:dyDescent="0.2">
      <c r="A15" s="9" t="s">
        <v>113</v>
      </c>
      <c r="B15" s="6">
        <v>1685</v>
      </c>
      <c r="C15" s="6">
        <v>1675</v>
      </c>
      <c r="D15" s="7">
        <v>1600</v>
      </c>
      <c r="E15" s="6">
        <v>1510</v>
      </c>
      <c r="F15" s="6">
        <v>1600</v>
      </c>
      <c r="G15" s="23"/>
      <c r="H15" s="6">
        <f t="shared" si="0"/>
        <v>1600</v>
      </c>
      <c r="I15" s="7">
        <v>1600</v>
      </c>
    </row>
    <row r="16" spans="1:9" s="9" customFormat="1" ht="12.75" x14ac:dyDescent="0.2">
      <c r="A16" s="9" t="s">
        <v>39</v>
      </c>
      <c r="B16" s="6">
        <v>3189</v>
      </c>
      <c r="C16" s="6">
        <v>2902</v>
      </c>
      <c r="D16" s="7">
        <v>2500</v>
      </c>
      <c r="E16" s="6">
        <v>2699.78</v>
      </c>
      <c r="F16" s="6">
        <v>2700</v>
      </c>
      <c r="G16" s="23"/>
      <c r="H16" s="6">
        <f t="shared" si="0"/>
        <v>2700</v>
      </c>
      <c r="I16" s="7">
        <v>2700</v>
      </c>
    </row>
    <row r="17" spans="1:9" s="9" customFormat="1" ht="12.75" x14ac:dyDescent="0.2">
      <c r="A17" s="9" t="s">
        <v>13</v>
      </c>
      <c r="B17" s="6">
        <v>1802</v>
      </c>
      <c r="C17" s="6">
        <v>2113</v>
      </c>
      <c r="D17" s="7">
        <v>2225</v>
      </c>
      <c r="E17" s="6">
        <v>3095.46</v>
      </c>
      <c r="F17" s="6">
        <v>3100</v>
      </c>
      <c r="G17" s="23"/>
      <c r="H17" s="6">
        <f t="shared" si="0"/>
        <v>3100</v>
      </c>
      <c r="I17" s="7"/>
    </row>
    <row r="18" spans="1:9" s="9" customFormat="1" ht="12.75" x14ac:dyDescent="0.2">
      <c r="C18" s="15"/>
      <c r="D18" s="7"/>
      <c r="E18" s="15"/>
      <c r="F18" s="15"/>
      <c r="I18" s="7"/>
    </row>
    <row r="19" spans="1:9" s="9" customFormat="1" ht="12.75" x14ac:dyDescent="0.2">
      <c r="B19" s="16">
        <f>SUM(B11:B17)</f>
        <v>52370</v>
      </c>
      <c r="C19" s="16">
        <f t="shared" ref="C19:I19" si="1">SUM(C11:C17)</f>
        <v>12839</v>
      </c>
      <c r="D19" s="17">
        <f t="shared" si="1"/>
        <v>7325</v>
      </c>
      <c r="E19" s="16">
        <f t="shared" si="1"/>
        <v>12361.939999999999</v>
      </c>
      <c r="F19" s="16">
        <f t="shared" si="1"/>
        <v>12501</v>
      </c>
      <c r="G19" s="17">
        <f t="shared" si="1"/>
        <v>250</v>
      </c>
      <c r="H19" s="16">
        <f t="shared" si="1"/>
        <v>12751</v>
      </c>
      <c r="I19" s="17">
        <f t="shared" si="1"/>
        <v>6050</v>
      </c>
    </row>
    <row r="20" spans="1:9" s="9" customFormat="1" ht="12.75" x14ac:dyDescent="0.2">
      <c r="C20" s="6"/>
      <c r="D20" s="7"/>
      <c r="E20" s="6"/>
      <c r="F20" s="6"/>
      <c r="I20" s="7"/>
    </row>
    <row r="21" spans="1:9" s="9" customFormat="1" ht="12.75" x14ac:dyDescent="0.2">
      <c r="A21" s="8" t="s">
        <v>18</v>
      </c>
      <c r="B21" s="8"/>
      <c r="C21" s="6"/>
      <c r="D21" s="7"/>
      <c r="E21" s="6"/>
      <c r="F21" s="6"/>
      <c r="I21" s="7"/>
    </row>
    <row r="22" spans="1:9" s="9" customFormat="1" ht="12.75" x14ac:dyDescent="0.2">
      <c r="C22" s="6"/>
      <c r="D22" s="7"/>
      <c r="E22" s="6"/>
      <c r="F22" s="6"/>
      <c r="I22" s="7"/>
    </row>
    <row r="23" spans="1:9" s="9" customFormat="1" ht="12.75" x14ac:dyDescent="0.2">
      <c r="A23" s="9" t="s">
        <v>40</v>
      </c>
      <c r="B23" s="6">
        <v>65987</v>
      </c>
      <c r="C23" s="6">
        <v>57937</v>
      </c>
      <c r="D23" s="7">
        <v>52500</v>
      </c>
      <c r="E23" s="6">
        <v>42119.319999999992</v>
      </c>
      <c r="F23" s="6">
        <f>E23+3956*3</f>
        <v>53987.319999999992</v>
      </c>
      <c r="G23" s="7">
        <f>3956*4</f>
        <v>15824</v>
      </c>
      <c r="H23" s="6">
        <f t="shared" ref="H23:H41" si="2">F23+G23</f>
        <v>69811.319999999992</v>
      </c>
      <c r="I23" s="7">
        <f>3956*12</f>
        <v>47472</v>
      </c>
    </row>
    <row r="24" spans="1:9" s="9" customFormat="1" ht="12.75" x14ac:dyDescent="0.2">
      <c r="A24" s="9" t="s">
        <v>41</v>
      </c>
      <c r="B24" s="6">
        <v>2233</v>
      </c>
      <c r="C24" s="6">
        <v>1499</v>
      </c>
      <c r="D24" s="7">
        <v>1500</v>
      </c>
      <c r="E24" s="6">
        <v>1087.46</v>
      </c>
      <c r="F24" s="6">
        <f t="shared" ref="F24:F29" si="3">E24*4/3</f>
        <v>1449.9466666666667</v>
      </c>
      <c r="G24" s="7">
        <f t="shared" ref="G24:G29" si="4">F24/3</f>
        <v>483.31555555555559</v>
      </c>
      <c r="H24" s="6">
        <f t="shared" si="2"/>
        <v>1933.2622222222224</v>
      </c>
      <c r="I24" s="7">
        <f t="shared" ref="I24:I29" si="5">F24</f>
        <v>1449.9466666666667</v>
      </c>
    </row>
    <row r="25" spans="1:9" s="9" customFormat="1" ht="12.75" x14ac:dyDescent="0.2">
      <c r="A25" s="9" t="s">
        <v>42</v>
      </c>
      <c r="B25" s="6">
        <v>302</v>
      </c>
      <c r="C25" s="6">
        <v>345</v>
      </c>
      <c r="D25" s="7">
        <v>500</v>
      </c>
      <c r="E25" s="6">
        <v>804.43</v>
      </c>
      <c r="F25" s="6">
        <f t="shared" si="3"/>
        <v>1072.5733333333333</v>
      </c>
      <c r="G25" s="7">
        <f t="shared" si="4"/>
        <v>357.52444444444444</v>
      </c>
      <c r="H25" s="6">
        <f t="shared" si="2"/>
        <v>1430.0977777777778</v>
      </c>
      <c r="I25" s="7">
        <f t="shared" si="5"/>
        <v>1072.5733333333333</v>
      </c>
    </row>
    <row r="26" spans="1:9" s="9" customFormat="1" ht="12.75" x14ac:dyDescent="0.2">
      <c r="A26" s="9" t="s">
        <v>43</v>
      </c>
      <c r="B26" s="6">
        <v>1532</v>
      </c>
      <c r="C26" s="6">
        <v>1626</v>
      </c>
      <c r="D26" s="7">
        <v>1500</v>
      </c>
      <c r="E26" s="6">
        <v>1123.6099999999999</v>
      </c>
      <c r="F26" s="6">
        <f t="shared" si="3"/>
        <v>1498.1466666666665</v>
      </c>
      <c r="G26" s="7">
        <f t="shared" si="4"/>
        <v>499.3822222222222</v>
      </c>
      <c r="H26" s="6">
        <f t="shared" si="2"/>
        <v>1997.5288888888888</v>
      </c>
      <c r="I26" s="7">
        <f t="shared" si="5"/>
        <v>1498.1466666666665</v>
      </c>
    </row>
    <row r="27" spans="1:9" s="9" customFormat="1" ht="12.75" x14ac:dyDescent="0.2">
      <c r="A27" s="9" t="s">
        <v>44</v>
      </c>
      <c r="B27" s="6">
        <v>1732</v>
      </c>
      <c r="C27" s="6">
        <v>2253</v>
      </c>
      <c r="D27" s="7">
        <v>2000</v>
      </c>
      <c r="E27" s="6">
        <v>1679.5900000000001</v>
      </c>
      <c r="F27" s="6">
        <f t="shared" si="3"/>
        <v>2239.4533333333334</v>
      </c>
      <c r="G27" s="7">
        <f t="shared" si="4"/>
        <v>746.48444444444442</v>
      </c>
      <c r="H27" s="6">
        <f t="shared" si="2"/>
        <v>2985.9377777777777</v>
      </c>
      <c r="I27" s="7">
        <f t="shared" si="5"/>
        <v>2239.4533333333334</v>
      </c>
    </row>
    <row r="28" spans="1:9" s="9" customFormat="1" ht="12.75" x14ac:dyDescent="0.2">
      <c r="A28" s="9" t="s">
        <v>45</v>
      </c>
      <c r="B28" s="6">
        <v>3346</v>
      </c>
      <c r="C28" s="6">
        <v>1895</v>
      </c>
      <c r="D28" s="7">
        <v>3500</v>
      </c>
      <c r="E28" s="6">
        <v>1780.6991666666668</v>
      </c>
      <c r="F28" s="6">
        <f>E28+1725.31/4</f>
        <v>2212.0266666666666</v>
      </c>
      <c r="G28" s="7">
        <f t="shared" si="4"/>
        <v>737.34222222222218</v>
      </c>
      <c r="H28" s="6">
        <f t="shared" si="2"/>
        <v>2949.3688888888887</v>
      </c>
      <c r="I28" s="7">
        <f t="shared" si="5"/>
        <v>2212.0266666666666</v>
      </c>
    </row>
    <row r="29" spans="1:9" s="9" customFormat="1" ht="12.75" x14ac:dyDescent="0.2">
      <c r="A29" s="9" t="s">
        <v>2</v>
      </c>
      <c r="B29" s="6">
        <v>1652</v>
      </c>
      <c r="C29" s="6">
        <v>2495</v>
      </c>
      <c r="D29" s="7">
        <v>1200</v>
      </c>
      <c r="E29" s="6">
        <v>1871.25</v>
      </c>
      <c r="F29" s="6">
        <f t="shared" si="3"/>
        <v>2495</v>
      </c>
      <c r="G29" s="7">
        <f t="shared" si="4"/>
        <v>831.66666666666663</v>
      </c>
      <c r="H29" s="6">
        <f t="shared" si="2"/>
        <v>3326.6666666666665</v>
      </c>
      <c r="I29" s="7">
        <f t="shared" si="5"/>
        <v>2495</v>
      </c>
    </row>
    <row r="30" spans="1:9" s="9" customFormat="1" ht="12.75" x14ac:dyDescent="0.2">
      <c r="A30" s="9" t="s">
        <v>46</v>
      </c>
      <c r="B30" s="6">
        <v>1500</v>
      </c>
      <c r="C30" s="6">
        <v>1575</v>
      </c>
      <c r="D30" s="7">
        <v>1800</v>
      </c>
      <c r="E30" s="6">
        <v>150</v>
      </c>
      <c r="F30" s="6">
        <v>1800</v>
      </c>
      <c r="G30" s="7">
        <v>300</v>
      </c>
      <c r="H30" s="6">
        <f t="shared" si="2"/>
        <v>2100</v>
      </c>
      <c r="I30" s="7">
        <v>1800</v>
      </c>
    </row>
    <row r="31" spans="1:9" s="9" customFormat="1" ht="12.75" x14ac:dyDescent="0.2">
      <c r="A31" s="9" t="s">
        <v>47</v>
      </c>
      <c r="B31" s="6">
        <v>2135</v>
      </c>
      <c r="C31" s="6">
        <v>1250</v>
      </c>
      <c r="D31" s="7">
        <v>1250</v>
      </c>
      <c r="E31" s="6">
        <v>851</v>
      </c>
      <c r="F31" s="6">
        <f>E31*4/3</f>
        <v>1134.6666666666667</v>
      </c>
      <c r="G31" s="7">
        <f>F31/3</f>
        <v>378.22222222222223</v>
      </c>
      <c r="H31" s="6">
        <f t="shared" si="2"/>
        <v>1512.8888888888889</v>
      </c>
      <c r="I31" s="7">
        <f t="shared" ref="I31:I38" si="6">F31</f>
        <v>1134.6666666666667</v>
      </c>
    </row>
    <row r="32" spans="1:9" s="9" customFormat="1" ht="12.75" x14ac:dyDescent="0.2">
      <c r="A32" s="9" t="s">
        <v>48</v>
      </c>
      <c r="B32" s="6">
        <v>3543</v>
      </c>
      <c r="C32" s="6">
        <v>3418</v>
      </c>
      <c r="D32" s="7">
        <v>3500</v>
      </c>
      <c r="E32" s="6">
        <v>1633.49</v>
      </c>
      <c r="F32" s="6">
        <f>E32*4/3</f>
        <v>2177.9866666666667</v>
      </c>
      <c r="G32" s="7">
        <f>F32/3</f>
        <v>725.9955555555556</v>
      </c>
      <c r="H32" s="6">
        <f t="shared" si="2"/>
        <v>2903.9822222222224</v>
      </c>
      <c r="I32" s="7">
        <f t="shared" si="6"/>
        <v>2177.9866666666667</v>
      </c>
    </row>
    <row r="33" spans="1:9" s="9" customFormat="1" ht="12.75" x14ac:dyDescent="0.2">
      <c r="A33" s="9" t="s">
        <v>49</v>
      </c>
      <c r="B33" s="6">
        <v>1196</v>
      </c>
      <c r="C33" s="6">
        <v>975</v>
      </c>
      <c r="D33" s="7">
        <v>700</v>
      </c>
      <c r="E33" s="6">
        <v>1485.5700000000002</v>
      </c>
      <c r="F33" s="6">
        <f>E33*4/3</f>
        <v>1980.7600000000002</v>
      </c>
      <c r="G33" s="7">
        <f>F33/3</f>
        <v>660.25333333333344</v>
      </c>
      <c r="H33" s="6">
        <f t="shared" si="2"/>
        <v>2641.0133333333338</v>
      </c>
      <c r="I33" s="7">
        <f t="shared" si="6"/>
        <v>1980.7600000000002</v>
      </c>
    </row>
    <row r="34" spans="1:9" s="9" customFormat="1" ht="12.75" x14ac:dyDescent="0.2">
      <c r="A34" s="9" t="s">
        <v>50</v>
      </c>
      <c r="B34" s="6">
        <v>7494</v>
      </c>
      <c r="C34" s="6">
        <v>7175</v>
      </c>
      <c r="D34" s="7">
        <v>7650</v>
      </c>
      <c r="E34" s="6">
        <v>6782.07</v>
      </c>
      <c r="F34" s="6">
        <f>E34*4/3</f>
        <v>9042.76</v>
      </c>
      <c r="G34" s="7">
        <f>F34/3</f>
        <v>3014.2533333333336</v>
      </c>
      <c r="H34" s="6">
        <f t="shared" si="2"/>
        <v>12057.013333333334</v>
      </c>
      <c r="I34" s="7">
        <f t="shared" si="6"/>
        <v>9042.76</v>
      </c>
    </row>
    <row r="35" spans="1:9" s="9" customFormat="1" ht="12.75" x14ac:dyDescent="0.2">
      <c r="A35" s="9" t="s">
        <v>51</v>
      </c>
      <c r="B35" s="6">
        <v>2341</v>
      </c>
      <c r="C35" s="6">
        <v>2655</v>
      </c>
      <c r="D35" s="7">
        <v>1500</v>
      </c>
      <c r="E35" s="6">
        <v>626.87</v>
      </c>
      <c r="F35" s="6">
        <f>E35*4/3</f>
        <v>835.82666666666671</v>
      </c>
      <c r="G35" s="7">
        <f>F35/3</f>
        <v>278.60888888888888</v>
      </c>
      <c r="H35" s="6">
        <f t="shared" si="2"/>
        <v>1114.4355555555555</v>
      </c>
      <c r="I35" s="7">
        <f t="shared" si="6"/>
        <v>835.82666666666671</v>
      </c>
    </row>
    <row r="36" spans="1:9" s="9" customFormat="1" ht="12.75" x14ac:dyDescent="0.2">
      <c r="A36" s="9" t="s">
        <v>4</v>
      </c>
      <c r="B36" s="6">
        <v>1179</v>
      </c>
      <c r="C36" s="6">
        <v>436</v>
      </c>
      <c r="D36" s="7">
        <v>250</v>
      </c>
      <c r="E36" s="6">
        <v>1860.48</v>
      </c>
      <c r="F36" s="6">
        <v>1000</v>
      </c>
      <c r="G36" s="7"/>
      <c r="H36" s="6">
        <f t="shared" si="2"/>
        <v>1000</v>
      </c>
      <c r="I36" s="7"/>
    </row>
    <row r="37" spans="1:9" s="9" customFormat="1" ht="12.75" x14ac:dyDescent="0.2">
      <c r="A37" s="9" t="s">
        <v>6</v>
      </c>
      <c r="B37" s="6">
        <v>1839</v>
      </c>
      <c r="C37" s="6">
        <v>1377</v>
      </c>
      <c r="D37" s="7">
        <v>2000</v>
      </c>
      <c r="E37" s="6">
        <v>692.59</v>
      </c>
      <c r="F37" s="6">
        <v>800</v>
      </c>
      <c r="G37" s="7">
        <v>200</v>
      </c>
      <c r="H37" s="6">
        <f t="shared" si="2"/>
        <v>1000</v>
      </c>
      <c r="I37" s="7">
        <f t="shared" si="6"/>
        <v>800</v>
      </c>
    </row>
    <row r="38" spans="1:9" s="9" customFormat="1" ht="12.75" x14ac:dyDescent="0.2">
      <c r="A38" s="9" t="s">
        <v>52</v>
      </c>
      <c r="B38" s="6">
        <v>2325</v>
      </c>
      <c r="C38" s="6">
        <v>2017</v>
      </c>
      <c r="D38" s="7">
        <v>2500</v>
      </c>
      <c r="E38" s="6">
        <v>965.09999999999991</v>
      </c>
      <c r="F38" s="6">
        <v>1500</v>
      </c>
      <c r="G38" s="7">
        <v>250</v>
      </c>
      <c r="H38" s="6">
        <f t="shared" si="2"/>
        <v>1750</v>
      </c>
      <c r="I38" s="7">
        <f t="shared" si="6"/>
        <v>1500</v>
      </c>
    </row>
    <row r="39" spans="1:9" s="9" customFormat="1" ht="12.75" x14ac:dyDescent="0.2">
      <c r="A39" s="9" t="s">
        <v>25</v>
      </c>
      <c r="B39" s="6">
        <v>1200</v>
      </c>
      <c r="C39" s="6">
        <v>1200</v>
      </c>
      <c r="D39" s="7">
        <v>1200</v>
      </c>
      <c r="E39" s="6">
        <v>900</v>
      </c>
      <c r="F39" s="6">
        <v>900</v>
      </c>
      <c r="G39" s="7">
        <v>0</v>
      </c>
      <c r="H39" s="6">
        <f t="shared" si="2"/>
        <v>900</v>
      </c>
      <c r="I39" s="7">
        <v>0</v>
      </c>
    </row>
    <row r="40" spans="1:9" s="9" customFormat="1" ht="12.75" x14ac:dyDescent="0.2">
      <c r="A40" s="9" t="s">
        <v>13</v>
      </c>
      <c r="B40" s="6">
        <v>3890</v>
      </c>
      <c r="C40" s="6">
        <v>1896.7499999999991</v>
      </c>
      <c r="D40" s="7">
        <v>2025</v>
      </c>
      <c r="E40" s="6">
        <v>4531.01</v>
      </c>
      <c r="F40" s="6">
        <v>5000</v>
      </c>
      <c r="G40" s="7">
        <v>500</v>
      </c>
      <c r="H40" s="6">
        <f t="shared" si="2"/>
        <v>5500</v>
      </c>
      <c r="I40" s="7">
        <v>2000</v>
      </c>
    </row>
    <row r="41" spans="1:9" s="9" customFormat="1" ht="12.75" x14ac:dyDescent="0.2">
      <c r="A41" s="9" t="s">
        <v>39</v>
      </c>
      <c r="B41" s="6">
        <v>3547</v>
      </c>
      <c r="C41" s="6">
        <v>2720.05</v>
      </c>
      <c r="D41" s="7">
        <v>3000</v>
      </c>
      <c r="E41" s="6">
        <v>0</v>
      </c>
      <c r="F41" s="6">
        <v>2322</v>
      </c>
      <c r="G41" s="7">
        <v>0</v>
      </c>
      <c r="H41" s="6">
        <f t="shared" si="2"/>
        <v>2322</v>
      </c>
      <c r="I41" s="7">
        <v>2500</v>
      </c>
    </row>
    <row r="42" spans="1:9" s="9" customFormat="1" ht="12.75" x14ac:dyDescent="0.2">
      <c r="C42" s="15"/>
      <c r="D42" s="7"/>
      <c r="E42" s="15"/>
      <c r="F42" s="15"/>
      <c r="I42" s="7"/>
    </row>
    <row r="43" spans="1:9" s="9" customFormat="1" ht="12.75" x14ac:dyDescent="0.2">
      <c r="B43" s="16">
        <f t="shared" ref="B43:I43" si="7">SUM(B23:B41)</f>
        <v>108973</v>
      </c>
      <c r="C43" s="15">
        <f t="shared" si="7"/>
        <v>94744.8</v>
      </c>
      <c r="D43" s="17">
        <f t="shared" si="7"/>
        <v>90075</v>
      </c>
      <c r="E43" s="15">
        <f t="shared" si="7"/>
        <v>70944.53916666664</v>
      </c>
      <c r="F43" s="15">
        <f t="shared" si="7"/>
        <v>93448.466666666645</v>
      </c>
      <c r="G43" s="17">
        <f t="shared" si="7"/>
        <v>25787.048888888894</v>
      </c>
      <c r="H43" s="16">
        <f t="shared" ref="H43" si="8">SUM(H23:H41)</f>
        <v>119235.51555555557</v>
      </c>
      <c r="I43" s="17">
        <f t="shared" si="7"/>
        <v>82211.146666666653</v>
      </c>
    </row>
    <row r="44" spans="1:9" s="9" customFormat="1" ht="12.75" x14ac:dyDescent="0.2">
      <c r="D44" s="7"/>
      <c r="E44" s="18"/>
      <c r="F44" s="18"/>
      <c r="G44" s="7"/>
      <c r="H44" s="6"/>
      <c r="I44" s="7"/>
    </row>
    <row r="45" spans="1:9" s="9" customFormat="1" ht="12.75" x14ac:dyDescent="0.2">
      <c r="D45" s="7"/>
      <c r="E45" s="15"/>
      <c r="F45" s="6"/>
      <c r="G45" s="7"/>
      <c r="H45" s="6"/>
      <c r="I45" s="7"/>
    </row>
    <row r="46" spans="1:9" s="9" customFormat="1" ht="13.5" thickBot="1" x14ac:dyDescent="0.25">
      <c r="A46" s="8" t="s">
        <v>29</v>
      </c>
      <c r="B46" s="20">
        <f t="shared" ref="B46:I46" si="9">B19-B43</f>
        <v>-56603</v>
      </c>
      <c r="C46" s="20">
        <f t="shared" si="9"/>
        <v>-81905.8</v>
      </c>
      <c r="D46" s="21">
        <f t="shared" si="9"/>
        <v>-82750</v>
      </c>
      <c r="E46" s="20">
        <f t="shared" si="9"/>
        <v>-58582.599166666638</v>
      </c>
      <c r="F46" s="20">
        <f t="shared" si="9"/>
        <v>-80947.466666666645</v>
      </c>
      <c r="G46" s="21">
        <f t="shared" si="9"/>
        <v>-25537.048888888894</v>
      </c>
      <c r="H46" s="20">
        <f t="shared" ref="H46" si="10">H19-H43</f>
        <v>-106484.51555555557</v>
      </c>
      <c r="I46" s="21">
        <f t="shared" si="9"/>
        <v>-76161.146666666653</v>
      </c>
    </row>
    <row r="47" spans="1:9" ht="15" thickTop="1" x14ac:dyDescent="0.2">
      <c r="E47" s="28"/>
      <c r="F47" s="28"/>
    </row>
    <row r="48" spans="1:9" x14ac:dyDescent="0.2">
      <c r="A48" s="9" t="s">
        <v>116</v>
      </c>
      <c r="E48" s="28"/>
      <c r="F48" s="28"/>
    </row>
    <row r="49" spans="1:9" x14ac:dyDescent="0.2">
      <c r="E49" s="28"/>
      <c r="F49" s="28"/>
    </row>
    <row r="50" spans="1:9" s="9" customFormat="1" ht="12.75" x14ac:dyDescent="0.2">
      <c r="A50" s="9" t="s">
        <v>167</v>
      </c>
      <c r="E50" s="6"/>
      <c r="F50" s="6"/>
      <c r="I50" s="7"/>
    </row>
    <row r="51" spans="1:9" s="9" customFormat="1" ht="12.75" x14ac:dyDescent="0.2">
      <c r="I51" s="7"/>
    </row>
    <row r="52" spans="1:9" s="9" customFormat="1" ht="12.75" x14ac:dyDescent="0.2">
      <c r="A52" s="9" t="s">
        <v>168</v>
      </c>
      <c r="I52" s="7"/>
    </row>
    <row r="53" spans="1:9" s="9" customFormat="1" ht="12.75" x14ac:dyDescent="0.2">
      <c r="I53" s="7"/>
    </row>
    <row r="54" spans="1:9" s="9" customFormat="1" ht="12.75" x14ac:dyDescent="0.2">
      <c r="I54" s="7"/>
    </row>
    <row r="55" spans="1:9" s="9" customFormat="1" ht="12.75" x14ac:dyDescent="0.2">
      <c r="I55" s="7"/>
    </row>
    <row r="56" spans="1:9" s="9" customFormat="1" ht="12.75" x14ac:dyDescent="0.2">
      <c r="I56" s="7"/>
    </row>
    <row r="57" spans="1:9" s="9" customFormat="1" ht="12.75" x14ac:dyDescent="0.2">
      <c r="I57" s="7"/>
    </row>
    <row r="58" spans="1:9" s="9" customFormat="1" ht="12.75" x14ac:dyDescent="0.2">
      <c r="I58" s="7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Summary</vt:lpstr>
      <vt:lpstr>Memb</vt:lpstr>
      <vt:lpstr>Home</vt:lpstr>
      <vt:lpstr>Junior</vt:lpstr>
      <vt:lpstr>Int</vt:lpstr>
      <vt:lpstr>British</vt:lpstr>
      <vt:lpstr>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2013-04-02T13:48:21Z</cp:lastPrinted>
  <dcterms:created xsi:type="dcterms:W3CDTF">2012-10-27T10:06:17Z</dcterms:created>
  <dcterms:modified xsi:type="dcterms:W3CDTF">2013-04-02T14:20:13Z</dcterms:modified>
</cp:coreProperties>
</file>