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80" yWindow="615" windowWidth="19395" windowHeight="6540" activeTab="6"/>
  </bookViews>
  <sheets>
    <sheet name="Index" sheetId="22" r:id="rId1"/>
    <sheet name="1. Summary" sheetId="11" r:id="rId2"/>
    <sheet name="2. Memb" sheetId="16" r:id="rId3"/>
    <sheet name="3. Home" sheetId="12" r:id="rId4"/>
    <sheet name="4. Junior" sheetId="32" r:id="rId5"/>
    <sheet name="5. Int" sheetId="13" r:id="rId6"/>
    <sheet name="6. British" sheetId="21" r:id="rId7"/>
    <sheet name="7. Comm" sheetId="23" r:id="rId8"/>
    <sheet name="8. Admin" sheetId="15" r:id="rId9"/>
    <sheet name="9. Workings" sheetId="24" r:id="rId10"/>
    <sheet name="10. Summary 2" sheetId="27" r:id="rId11"/>
    <sheet name="11. Workings 2" sheetId="25" r:id="rId12"/>
    <sheet name="12. Summary 3" sheetId="28" r:id="rId13"/>
    <sheet name="13. Workings 3" sheetId="26" r:id="rId14"/>
    <sheet name="14. Summary 4" sheetId="29" r:id="rId15"/>
    <sheet name="15. Workings 4" sheetId="30" r:id="rId16"/>
    <sheet name="Sheet1" sheetId="31" r:id="rId17"/>
  </sheets>
  <calcPr calcId="145621"/>
</workbook>
</file>

<file path=xl/calcChain.xml><?xml version="1.0" encoding="utf-8"?>
<calcChain xmlns="http://schemas.openxmlformats.org/spreadsheetml/2006/main">
  <c r="D34" i="29" l="1"/>
  <c r="C34" i="29"/>
  <c r="C51" i="29"/>
  <c r="B34" i="29"/>
  <c r="D28" i="29"/>
  <c r="B28" i="29"/>
  <c r="D16" i="29"/>
  <c r="B16" i="29"/>
  <c r="D33" i="28"/>
  <c r="C33" i="28"/>
  <c r="C50" i="28"/>
  <c r="B33" i="28"/>
  <c r="D27" i="28"/>
  <c r="B27" i="28"/>
  <c r="D15" i="28"/>
  <c r="B15" i="28"/>
  <c r="C32" i="11"/>
  <c r="B33" i="27"/>
  <c r="D33" i="27"/>
  <c r="C33" i="27"/>
  <c r="C50" i="27"/>
  <c r="D27" i="27"/>
  <c r="B27" i="27"/>
  <c r="D15" i="27"/>
  <c r="B15" i="27"/>
  <c r="B14" i="11" l="1"/>
  <c r="B26" i="11"/>
  <c r="B35" i="32" l="1"/>
  <c r="B25" i="32"/>
  <c r="E25" i="13"/>
  <c r="K25" i="30" l="1"/>
  <c r="H25" i="30"/>
  <c r="E25" i="30"/>
  <c r="B24" i="30"/>
  <c r="F24" i="30" s="1"/>
  <c r="I24" i="30" s="1"/>
  <c r="L24" i="30" s="1"/>
  <c r="B23" i="30"/>
  <c r="F23" i="30" s="1"/>
  <c r="I23" i="30" s="1"/>
  <c r="L23" i="30" s="1"/>
  <c r="B22" i="30"/>
  <c r="F22" i="30" s="1"/>
  <c r="I22" i="30" s="1"/>
  <c r="L22" i="30" s="1"/>
  <c r="B21" i="30"/>
  <c r="F21" i="30" s="1"/>
  <c r="K17" i="30"/>
  <c r="H17" i="30"/>
  <c r="E17" i="30"/>
  <c r="B17" i="30"/>
  <c r="F17" i="30" s="1"/>
  <c r="I17" i="30" s="1"/>
  <c r="L17" i="30" s="1"/>
  <c r="K16" i="30"/>
  <c r="H16" i="30"/>
  <c r="E16" i="30"/>
  <c r="B16" i="30"/>
  <c r="K15" i="30"/>
  <c r="H15" i="30"/>
  <c r="E15" i="30"/>
  <c r="B15" i="30"/>
  <c r="F15" i="30" s="1"/>
  <c r="I15" i="30" s="1"/>
  <c r="L15" i="30" s="1"/>
  <c r="K14" i="30"/>
  <c r="K18" i="30" s="1"/>
  <c r="H14" i="30"/>
  <c r="H18" i="30" s="1"/>
  <c r="E14" i="30"/>
  <c r="E18" i="30" s="1"/>
  <c r="B14" i="30"/>
  <c r="F14" i="30" s="1"/>
  <c r="I14" i="30" s="1"/>
  <c r="L14" i="30" s="1"/>
  <c r="B13" i="30"/>
  <c r="F13" i="30" s="1"/>
  <c r="I13" i="30" s="1"/>
  <c r="L13" i="30" s="1"/>
  <c r="B12" i="30"/>
  <c r="F12" i="30" s="1"/>
  <c r="I12" i="30" s="1"/>
  <c r="L12" i="30" s="1"/>
  <c r="B11" i="30"/>
  <c r="F11" i="30" s="1"/>
  <c r="I11" i="30" s="1"/>
  <c r="L11" i="30" s="1"/>
  <c r="B10" i="30"/>
  <c r="B62" i="29"/>
  <c r="E60" i="29"/>
  <c r="F60" i="29" s="1"/>
  <c r="G60" i="29" s="1"/>
  <c r="H60" i="29" s="1"/>
  <c r="D60" i="29"/>
  <c r="C60" i="29"/>
  <c r="F59" i="29"/>
  <c r="G59" i="29" s="1"/>
  <c r="H59" i="29" s="1"/>
  <c r="E59" i="29"/>
  <c r="D59" i="29"/>
  <c r="C59" i="29"/>
  <c r="E58" i="29"/>
  <c r="F58" i="29" s="1"/>
  <c r="G58" i="29" s="1"/>
  <c r="H58" i="29" s="1"/>
  <c r="D58" i="29"/>
  <c r="C58" i="29"/>
  <c r="B51" i="29"/>
  <c r="H50" i="29"/>
  <c r="G50" i="29"/>
  <c r="F50" i="29"/>
  <c r="E50" i="29"/>
  <c r="D50" i="29"/>
  <c r="C50" i="29"/>
  <c r="B50" i="29"/>
  <c r="F49" i="29"/>
  <c r="H45" i="29"/>
  <c r="G45" i="29"/>
  <c r="F45" i="29"/>
  <c r="E45" i="29"/>
  <c r="D45" i="29"/>
  <c r="C45" i="29"/>
  <c r="B45" i="29"/>
  <c r="G32" i="29"/>
  <c r="F32" i="29"/>
  <c r="E32" i="29"/>
  <c r="D32" i="29"/>
  <c r="C32" i="29"/>
  <c r="D30" i="29"/>
  <c r="C30" i="29"/>
  <c r="H29" i="29"/>
  <c r="G29" i="29"/>
  <c r="F29" i="29"/>
  <c r="D29" i="29"/>
  <c r="C29" i="29"/>
  <c r="B29" i="29"/>
  <c r="H27" i="29"/>
  <c r="G27" i="29"/>
  <c r="F27" i="29"/>
  <c r="E27" i="29"/>
  <c r="D27" i="29"/>
  <c r="C27" i="29"/>
  <c r="H26" i="29"/>
  <c r="G26" i="29"/>
  <c r="F26" i="29"/>
  <c r="E26" i="29"/>
  <c r="D26" i="29"/>
  <c r="C26" i="29"/>
  <c r="B26" i="29"/>
  <c r="H20" i="29"/>
  <c r="G20" i="29"/>
  <c r="G49" i="29" s="1"/>
  <c r="F20" i="29"/>
  <c r="C20" i="29"/>
  <c r="C49" i="29" s="1"/>
  <c r="H18" i="29"/>
  <c r="G18" i="29"/>
  <c r="F18" i="29"/>
  <c r="D18" i="29"/>
  <c r="D47" i="29" s="1"/>
  <c r="C18" i="29"/>
  <c r="C47" i="29" s="1"/>
  <c r="B18" i="29"/>
  <c r="H17" i="29"/>
  <c r="H46" i="29" s="1"/>
  <c r="G17" i="29"/>
  <c r="G46" i="29" s="1"/>
  <c r="F17" i="29"/>
  <c r="F46" i="29" s="1"/>
  <c r="D17" i="29"/>
  <c r="D46" i="29" s="1"/>
  <c r="C17" i="29"/>
  <c r="C46" i="29" s="1"/>
  <c r="B17" i="29"/>
  <c r="B46" i="29" s="1"/>
  <c r="H15" i="29"/>
  <c r="H44" i="29" s="1"/>
  <c r="G15" i="29"/>
  <c r="G44" i="29" s="1"/>
  <c r="F15" i="29"/>
  <c r="F44" i="29" s="1"/>
  <c r="E15" i="29"/>
  <c r="E44" i="29" s="1"/>
  <c r="D15" i="29"/>
  <c r="D44" i="29" s="1"/>
  <c r="C15" i="29"/>
  <c r="C44" i="29" s="1"/>
  <c r="B15" i="29"/>
  <c r="H14" i="29"/>
  <c r="G14" i="29"/>
  <c r="F14" i="29"/>
  <c r="F43" i="29" s="1"/>
  <c r="E14" i="29"/>
  <c r="E43" i="29" s="1"/>
  <c r="D14" i="29"/>
  <c r="C14" i="29"/>
  <c r="C13" i="29" s="1"/>
  <c r="B14" i="29"/>
  <c r="B43" i="29" s="1"/>
  <c r="E13" i="29"/>
  <c r="E42" i="29" s="1"/>
  <c r="H16" i="28"/>
  <c r="G16" i="28"/>
  <c r="B61" i="28"/>
  <c r="E59" i="28"/>
  <c r="F59" i="28" s="1"/>
  <c r="G59" i="28" s="1"/>
  <c r="H59" i="28" s="1"/>
  <c r="D59" i="28"/>
  <c r="C59" i="28"/>
  <c r="E58" i="28"/>
  <c r="F58" i="28" s="1"/>
  <c r="G58" i="28" s="1"/>
  <c r="H58" i="28" s="1"/>
  <c r="D58" i="28"/>
  <c r="C58" i="28"/>
  <c r="E57" i="28"/>
  <c r="F57" i="28" s="1"/>
  <c r="G57" i="28" s="1"/>
  <c r="H57" i="28" s="1"/>
  <c r="D57" i="28"/>
  <c r="C57" i="28"/>
  <c r="B50" i="28"/>
  <c r="H49" i="28"/>
  <c r="G49" i="28"/>
  <c r="F49" i="28"/>
  <c r="E49" i="28"/>
  <c r="D49" i="28"/>
  <c r="C49" i="28"/>
  <c r="B49" i="28"/>
  <c r="F48" i="28"/>
  <c r="C45" i="28"/>
  <c r="H44" i="28"/>
  <c r="G44" i="28"/>
  <c r="F44" i="28"/>
  <c r="E44" i="28"/>
  <c r="D44" i="28"/>
  <c r="C44" i="28"/>
  <c r="B44" i="28"/>
  <c r="G31" i="28"/>
  <c r="F31" i="28"/>
  <c r="E31" i="28"/>
  <c r="D31" i="28"/>
  <c r="C31" i="28"/>
  <c r="D29" i="28"/>
  <c r="C29" i="28"/>
  <c r="H28" i="28"/>
  <c r="G28" i="28"/>
  <c r="F28" i="28"/>
  <c r="D28" i="28"/>
  <c r="C28" i="28"/>
  <c r="B28" i="28"/>
  <c r="H26" i="28"/>
  <c r="G26" i="28"/>
  <c r="F26" i="28"/>
  <c r="E26" i="28"/>
  <c r="D26" i="28"/>
  <c r="C26" i="28"/>
  <c r="H25" i="28"/>
  <c r="G25" i="28"/>
  <c r="F25" i="28"/>
  <c r="E25" i="28"/>
  <c r="D25" i="28"/>
  <c r="C25" i="28"/>
  <c r="B25" i="28"/>
  <c r="H19" i="28"/>
  <c r="G19" i="28"/>
  <c r="G48" i="28" s="1"/>
  <c r="F19" i="28"/>
  <c r="C19" i="28"/>
  <c r="C48" i="28" s="1"/>
  <c r="H17" i="28"/>
  <c r="G17" i="28"/>
  <c r="F17" i="28"/>
  <c r="D17" i="28"/>
  <c r="D46" i="28" s="1"/>
  <c r="C17" i="28"/>
  <c r="C46" i="28" s="1"/>
  <c r="B17" i="28"/>
  <c r="F16" i="28"/>
  <c r="D16" i="28"/>
  <c r="C16" i="28"/>
  <c r="B16" i="28"/>
  <c r="B45" i="28" s="1"/>
  <c r="H14" i="28"/>
  <c r="G14" i="28"/>
  <c r="F14" i="28"/>
  <c r="F43" i="28" s="1"/>
  <c r="E14" i="28"/>
  <c r="E43" i="28" s="1"/>
  <c r="D14" i="28"/>
  <c r="C14" i="28"/>
  <c r="B14" i="28"/>
  <c r="H13" i="28"/>
  <c r="G13" i="28"/>
  <c r="G42" i="28" s="1"/>
  <c r="F13" i="28"/>
  <c r="E13" i="28"/>
  <c r="E42" i="28" s="1"/>
  <c r="D13" i="28"/>
  <c r="C13" i="28"/>
  <c r="C42" i="28" s="1"/>
  <c r="B13" i="28"/>
  <c r="C12" i="28"/>
  <c r="B61" i="27"/>
  <c r="E59" i="27"/>
  <c r="F59" i="27" s="1"/>
  <c r="G59" i="27" s="1"/>
  <c r="H59" i="27" s="1"/>
  <c r="D59" i="27"/>
  <c r="C59" i="27"/>
  <c r="E58" i="27"/>
  <c r="F58" i="27" s="1"/>
  <c r="G58" i="27" s="1"/>
  <c r="H58" i="27" s="1"/>
  <c r="D58" i="27"/>
  <c r="C58" i="27"/>
  <c r="E57" i="27"/>
  <c r="F57" i="27" s="1"/>
  <c r="G57" i="27" s="1"/>
  <c r="H57" i="27" s="1"/>
  <c r="D57" i="27"/>
  <c r="C57" i="27"/>
  <c r="B50" i="27"/>
  <c r="H49" i="27"/>
  <c r="G49" i="27"/>
  <c r="F49" i="27"/>
  <c r="E49" i="27"/>
  <c r="D49" i="27"/>
  <c r="C49" i="27"/>
  <c r="B49" i="27"/>
  <c r="H44" i="27"/>
  <c r="G44" i="27"/>
  <c r="F44" i="27"/>
  <c r="E44" i="27"/>
  <c r="D44" i="27"/>
  <c r="C44" i="27"/>
  <c r="B44" i="27"/>
  <c r="G31" i="27"/>
  <c r="F31" i="27"/>
  <c r="E31" i="27"/>
  <c r="D31" i="27"/>
  <c r="C31" i="27"/>
  <c r="D29" i="27"/>
  <c r="C29" i="27"/>
  <c r="H28" i="27"/>
  <c r="G28" i="27"/>
  <c r="F28" i="27"/>
  <c r="D28" i="27"/>
  <c r="C28" i="27"/>
  <c r="B28" i="27"/>
  <c r="H26" i="27"/>
  <c r="G26" i="27"/>
  <c r="F26" i="27"/>
  <c r="E26" i="27"/>
  <c r="D26" i="27"/>
  <c r="C26" i="27"/>
  <c r="H25" i="27"/>
  <c r="G25" i="27"/>
  <c r="F25" i="27"/>
  <c r="E25" i="27"/>
  <c r="D25" i="27"/>
  <c r="C25" i="27"/>
  <c r="B25" i="27"/>
  <c r="H19" i="27"/>
  <c r="G19" i="27"/>
  <c r="G48" i="27" s="1"/>
  <c r="F19" i="27"/>
  <c r="C19" i="27"/>
  <c r="C48" i="27" s="1"/>
  <c r="H17" i="27"/>
  <c r="G17" i="27"/>
  <c r="F17" i="27"/>
  <c r="D17" i="27"/>
  <c r="C17" i="27"/>
  <c r="C46" i="27" s="1"/>
  <c r="B17" i="27"/>
  <c r="F16" i="27"/>
  <c r="F45" i="27" s="1"/>
  <c r="D16" i="27"/>
  <c r="C16" i="27"/>
  <c r="B16" i="27"/>
  <c r="B45" i="27" s="1"/>
  <c r="H14" i="27"/>
  <c r="H43" i="27" s="1"/>
  <c r="G14" i="27"/>
  <c r="F14" i="27"/>
  <c r="F43" i="27" s="1"/>
  <c r="E14" i="27"/>
  <c r="E43" i="27" s="1"/>
  <c r="D14" i="27"/>
  <c r="D43" i="27" s="1"/>
  <c r="C14" i="27"/>
  <c r="B14" i="27"/>
  <c r="H13" i="27"/>
  <c r="G13" i="27"/>
  <c r="F13" i="27"/>
  <c r="E13" i="27"/>
  <c r="E42" i="27" s="1"/>
  <c r="D13" i="27"/>
  <c r="C13" i="27"/>
  <c r="C12" i="27" s="1"/>
  <c r="B13" i="27"/>
  <c r="K24" i="26"/>
  <c r="H24" i="26"/>
  <c r="E24" i="26"/>
  <c r="B23" i="26"/>
  <c r="F23" i="26" s="1"/>
  <c r="I23" i="26" s="1"/>
  <c r="L23" i="26" s="1"/>
  <c r="B22" i="26"/>
  <c r="F22" i="26" s="1"/>
  <c r="I22" i="26" s="1"/>
  <c r="L22" i="26" s="1"/>
  <c r="B21" i="26"/>
  <c r="F21" i="26" s="1"/>
  <c r="I21" i="26" s="1"/>
  <c r="L21" i="26" s="1"/>
  <c r="B20" i="26"/>
  <c r="F20" i="26" s="1"/>
  <c r="K16" i="26"/>
  <c r="H16" i="26"/>
  <c r="E16" i="26"/>
  <c r="B16" i="26"/>
  <c r="F16" i="26" s="1"/>
  <c r="I16" i="26" s="1"/>
  <c r="L16" i="26" s="1"/>
  <c r="K15" i="26"/>
  <c r="H15" i="26"/>
  <c r="E15" i="26"/>
  <c r="B15" i="26"/>
  <c r="F15" i="26" s="1"/>
  <c r="I15" i="26" s="1"/>
  <c r="L15" i="26" s="1"/>
  <c r="K14" i="26"/>
  <c r="H14" i="26"/>
  <c r="F14" i="26"/>
  <c r="I14" i="26" s="1"/>
  <c r="L14" i="26" s="1"/>
  <c r="E14" i="26"/>
  <c r="B14" i="26"/>
  <c r="K13" i="26"/>
  <c r="K17" i="26" s="1"/>
  <c r="H13" i="26"/>
  <c r="H17" i="26" s="1"/>
  <c r="E13" i="26"/>
  <c r="E17" i="26" s="1"/>
  <c r="B13" i="26"/>
  <c r="F12" i="26"/>
  <c r="I12" i="26" s="1"/>
  <c r="L12" i="26" s="1"/>
  <c r="B12" i="26"/>
  <c r="F11" i="26"/>
  <c r="I11" i="26" s="1"/>
  <c r="L11" i="26" s="1"/>
  <c r="B11" i="26"/>
  <c r="F10" i="26"/>
  <c r="I10" i="26" s="1"/>
  <c r="L10" i="26" s="1"/>
  <c r="B10" i="26"/>
  <c r="F9" i="26"/>
  <c r="B9" i="26"/>
  <c r="K24" i="25"/>
  <c r="H24" i="25"/>
  <c r="E24" i="25"/>
  <c r="B23" i="25"/>
  <c r="F23" i="25" s="1"/>
  <c r="I23" i="25" s="1"/>
  <c r="L23" i="25" s="1"/>
  <c r="B22" i="25"/>
  <c r="F22" i="25" s="1"/>
  <c r="I22" i="25" s="1"/>
  <c r="L22" i="25" s="1"/>
  <c r="B21" i="25"/>
  <c r="F21" i="25" s="1"/>
  <c r="I21" i="25" s="1"/>
  <c r="L21" i="25" s="1"/>
  <c r="B20" i="25"/>
  <c r="F20" i="25" s="1"/>
  <c r="K16" i="25"/>
  <c r="H16" i="25"/>
  <c r="E16" i="25"/>
  <c r="B16" i="25"/>
  <c r="F16" i="25" s="1"/>
  <c r="I16" i="25" s="1"/>
  <c r="L16" i="25" s="1"/>
  <c r="K15" i="25"/>
  <c r="H15" i="25"/>
  <c r="E15" i="25"/>
  <c r="F15" i="25" s="1"/>
  <c r="I15" i="25" s="1"/>
  <c r="L15" i="25" s="1"/>
  <c r="B15" i="25"/>
  <c r="K14" i="25"/>
  <c r="H14" i="25"/>
  <c r="E14" i="25"/>
  <c r="B14" i="25"/>
  <c r="F14" i="25" s="1"/>
  <c r="I14" i="25" s="1"/>
  <c r="L14" i="25" s="1"/>
  <c r="K13" i="25"/>
  <c r="K17" i="25" s="1"/>
  <c r="H13" i="25"/>
  <c r="H17" i="25" s="1"/>
  <c r="E13" i="25"/>
  <c r="E17" i="25" s="1"/>
  <c r="B13" i="25"/>
  <c r="F13" i="25" s="1"/>
  <c r="I13" i="25" s="1"/>
  <c r="L13" i="25" s="1"/>
  <c r="B12" i="25"/>
  <c r="F12" i="25" s="1"/>
  <c r="I12" i="25" s="1"/>
  <c r="L12" i="25" s="1"/>
  <c r="B11" i="25"/>
  <c r="F11" i="25" s="1"/>
  <c r="I11" i="25" s="1"/>
  <c r="L11" i="25" s="1"/>
  <c r="B10" i="25"/>
  <c r="F10" i="25" s="1"/>
  <c r="I10" i="25" s="1"/>
  <c r="L10" i="25" s="1"/>
  <c r="B9" i="25"/>
  <c r="F9" i="25" s="1"/>
  <c r="E12" i="28" l="1"/>
  <c r="E41" i="28" s="1"/>
  <c r="C43" i="28"/>
  <c r="G43" i="28"/>
  <c r="D45" i="28"/>
  <c r="D43" i="28"/>
  <c r="H43" i="28"/>
  <c r="F45" i="28"/>
  <c r="F16" i="30"/>
  <c r="I16" i="30" s="1"/>
  <c r="L16" i="30" s="1"/>
  <c r="B25" i="30"/>
  <c r="B18" i="30"/>
  <c r="B17" i="26"/>
  <c r="C43" i="27"/>
  <c r="G43" i="27"/>
  <c r="D45" i="27"/>
  <c r="D46" i="27"/>
  <c r="F48" i="27"/>
  <c r="E12" i="27"/>
  <c r="E41" i="27" s="1"/>
  <c r="C45" i="27"/>
  <c r="F25" i="30"/>
  <c r="I21" i="30"/>
  <c r="F10" i="30"/>
  <c r="C42" i="29"/>
  <c r="C43" i="29"/>
  <c r="D43" i="29"/>
  <c r="H43" i="29"/>
  <c r="G43" i="29"/>
  <c r="C41" i="28"/>
  <c r="H42" i="28"/>
  <c r="B42" i="28"/>
  <c r="F42" i="28"/>
  <c r="D42" i="28"/>
  <c r="C41" i="27"/>
  <c r="B42" i="27"/>
  <c r="F42" i="27"/>
  <c r="C42" i="27"/>
  <c r="G42" i="27"/>
  <c r="D42" i="27"/>
  <c r="H42" i="27"/>
  <c r="F24" i="26"/>
  <c r="I20" i="26"/>
  <c r="I9" i="26"/>
  <c r="F13" i="26"/>
  <c r="I13" i="26" s="1"/>
  <c r="L13" i="26" s="1"/>
  <c r="B24" i="26"/>
  <c r="F24" i="25"/>
  <c r="I20" i="25"/>
  <c r="F17" i="25"/>
  <c r="I9" i="25"/>
  <c r="B24" i="25"/>
  <c r="B17" i="25"/>
  <c r="H25" i="15"/>
  <c r="G25" i="15"/>
  <c r="F25" i="15"/>
  <c r="L20" i="24"/>
  <c r="H23" i="16"/>
  <c r="G23" i="16"/>
  <c r="F23" i="16"/>
  <c r="H16" i="24"/>
  <c r="K23" i="24"/>
  <c r="H23" i="24"/>
  <c r="K15" i="24"/>
  <c r="K14" i="24"/>
  <c r="K13" i="24"/>
  <c r="K12" i="24"/>
  <c r="K16" i="24" s="1"/>
  <c r="H15" i="24"/>
  <c r="I15" i="24" s="1"/>
  <c r="L15" i="24" s="1"/>
  <c r="H14" i="24"/>
  <c r="I14" i="24" s="1"/>
  <c r="L14" i="24" s="1"/>
  <c r="H13" i="24"/>
  <c r="H12" i="24"/>
  <c r="I20" i="24"/>
  <c r="I19" i="24"/>
  <c r="G22" i="16" s="1"/>
  <c r="I13" i="24"/>
  <c r="L13" i="24" s="1"/>
  <c r="I10" i="24"/>
  <c r="L10" i="24" s="1"/>
  <c r="I8" i="24"/>
  <c r="L8" i="24" s="1"/>
  <c r="F22" i="24"/>
  <c r="F21" i="24"/>
  <c r="I21" i="24" s="1"/>
  <c r="F20" i="24"/>
  <c r="F19" i="24"/>
  <c r="F22" i="16" s="1"/>
  <c r="E15" i="24"/>
  <c r="E13" i="24"/>
  <c r="E12" i="24"/>
  <c r="E14" i="24"/>
  <c r="E23" i="24"/>
  <c r="B23" i="24"/>
  <c r="B22" i="24"/>
  <c r="B21" i="24"/>
  <c r="B20" i="24"/>
  <c r="B19" i="24"/>
  <c r="F26" i="16"/>
  <c r="G26" i="16" s="1"/>
  <c r="H26" i="16" s="1"/>
  <c r="E27" i="16"/>
  <c r="F27" i="16" s="1"/>
  <c r="G27" i="16" s="1"/>
  <c r="H27" i="16" s="1"/>
  <c r="B15" i="24"/>
  <c r="B14" i="24"/>
  <c r="F14" i="24" s="1"/>
  <c r="B13" i="24"/>
  <c r="F13" i="24" s="1"/>
  <c r="B12" i="24"/>
  <c r="B11" i="24"/>
  <c r="F11" i="24" s="1"/>
  <c r="I11" i="24" s="1"/>
  <c r="L11" i="24" s="1"/>
  <c r="B10" i="24"/>
  <c r="F10" i="24" s="1"/>
  <c r="B9" i="24"/>
  <c r="F9" i="24" s="1"/>
  <c r="I9" i="24" s="1"/>
  <c r="L9" i="24" s="1"/>
  <c r="B8" i="24"/>
  <c r="I12" i="24" l="1"/>
  <c r="L12" i="24" s="1"/>
  <c r="F18" i="30"/>
  <c r="I10" i="30"/>
  <c r="L21" i="30"/>
  <c r="L25" i="30" s="1"/>
  <c r="I25" i="30"/>
  <c r="F17" i="26"/>
  <c r="I17" i="26"/>
  <c r="L9" i="26"/>
  <c r="L17" i="26" s="1"/>
  <c r="I24" i="26"/>
  <c r="L20" i="26"/>
  <c r="L24" i="26" s="1"/>
  <c r="L20" i="25"/>
  <c r="L24" i="25" s="1"/>
  <c r="I24" i="25"/>
  <c r="I17" i="25"/>
  <c r="L9" i="25"/>
  <c r="L17" i="25" s="1"/>
  <c r="G24" i="16"/>
  <c r="L21" i="24"/>
  <c r="H24" i="16" s="1"/>
  <c r="F24" i="16"/>
  <c r="F23" i="24"/>
  <c r="F25" i="16"/>
  <c r="I22" i="24"/>
  <c r="L19" i="24"/>
  <c r="H22" i="16" s="1"/>
  <c r="F15" i="24"/>
  <c r="F18" i="16" s="1"/>
  <c r="E16" i="24"/>
  <c r="F12" i="24"/>
  <c r="B16" i="24"/>
  <c r="F12" i="16"/>
  <c r="F16" i="16"/>
  <c r="F13" i="16"/>
  <c r="F17" i="16"/>
  <c r="F14" i="16"/>
  <c r="F8" i="24"/>
  <c r="I18" i="30" l="1"/>
  <c r="L10" i="30"/>
  <c r="L18" i="30" s="1"/>
  <c r="L22" i="24"/>
  <c r="H25" i="16" s="1"/>
  <c r="G25" i="16"/>
  <c r="I23" i="24"/>
  <c r="G18" i="16"/>
  <c r="F15" i="16"/>
  <c r="H15" i="16"/>
  <c r="G12" i="16"/>
  <c r="H12" i="16"/>
  <c r="H17" i="16"/>
  <c r="G17" i="16"/>
  <c r="F16" i="24"/>
  <c r="F11" i="16"/>
  <c r="H16" i="16"/>
  <c r="G16" i="16"/>
  <c r="G13" i="16"/>
  <c r="H13" i="16"/>
  <c r="G15" i="16"/>
  <c r="G14" i="16"/>
  <c r="H14" i="16"/>
  <c r="L23" i="24" l="1"/>
  <c r="H18" i="16"/>
  <c r="I16" i="24"/>
  <c r="G11" i="16"/>
  <c r="B49" i="11"/>
  <c r="H48" i="11"/>
  <c r="G48" i="11"/>
  <c r="F48" i="11"/>
  <c r="E48" i="11"/>
  <c r="D48" i="11"/>
  <c r="C48" i="11"/>
  <c r="B48" i="11"/>
  <c r="G18" i="11"/>
  <c r="G16" i="11"/>
  <c r="F21" i="16"/>
  <c r="L16" i="24" l="1"/>
  <c r="H11" i="16"/>
  <c r="F12" i="11"/>
  <c r="G37" i="16"/>
  <c r="H37" i="16" s="1"/>
  <c r="B37" i="16"/>
  <c r="G38" i="16"/>
  <c r="H38" i="16" s="1"/>
  <c r="G35" i="16"/>
  <c r="H35" i="16" s="1"/>
  <c r="B20" i="16"/>
  <c r="D37" i="13" l="1"/>
  <c r="C37" i="13"/>
  <c r="D21" i="13"/>
  <c r="C21" i="13"/>
  <c r="E56" i="11" l="1"/>
  <c r="F56" i="11" s="1"/>
  <c r="G56" i="11" s="1"/>
  <c r="H56" i="11" s="1"/>
  <c r="D56" i="11"/>
  <c r="E58" i="11"/>
  <c r="F58" i="11" s="1"/>
  <c r="G58" i="11" s="1"/>
  <c r="H58" i="11" s="1"/>
  <c r="D58" i="11"/>
  <c r="C58" i="11"/>
  <c r="C56" i="11"/>
  <c r="E57" i="11"/>
  <c r="F57" i="11" s="1"/>
  <c r="G57" i="11" s="1"/>
  <c r="H57" i="11" s="1"/>
  <c r="D57" i="1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H11" i="12" s="1"/>
  <c r="G30" i="12"/>
  <c r="H30" i="12" s="1"/>
  <c r="G29" i="12"/>
  <c r="H29" i="12" s="1"/>
  <c r="G28" i="12"/>
  <c r="H28" i="12" s="1"/>
  <c r="G27" i="12"/>
  <c r="H27" i="12" s="1"/>
  <c r="G26" i="12"/>
  <c r="H26" i="12" s="1"/>
  <c r="G25" i="12"/>
  <c r="H25" i="12" s="1"/>
  <c r="G24" i="12"/>
  <c r="H24" i="12" s="1"/>
  <c r="C57" i="11" l="1"/>
  <c r="G27" i="21"/>
  <c r="H27" i="21" s="1"/>
  <c r="G26" i="21"/>
  <c r="H26" i="21" s="1"/>
  <c r="G24" i="21"/>
  <c r="H24" i="21" s="1"/>
  <c r="G23" i="21"/>
  <c r="H23" i="21" s="1"/>
  <c r="G22" i="21"/>
  <c r="H22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21" i="23"/>
  <c r="H21" i="23" s="1"/>
  <c r="G20" i="23"/>
  <c r="H20" i="23" s="1"/>
  <c r="G19" i="23"/>
  <c r="H19" i="23" s="1"/>
  <c r="G13" i="23"/>
  <c r="H13" i="23" s="1"/>
  <c r="G12" i="23"/>
  <c r="H12" i="23" s="1"/>
  <c r="G11" i="23"/>
  <c r="H11" i="23" s="1"/>
  <c r="G28" i="16"/>
  <c r="H28" i="16" s="1"/>
  <c r="G21" i="16"/>
  <c r="H21" i="16" s="1"/>
  <c r="G20" i="16"/>
  <c r="H20" i="16" s="1"/>
  <c r="E12" i="11"/>
  <c r="D12" i="11"/>
  <c r="D41" i="11" s="1"/>
  <c r="C12" i="11"/>
  <c r="B12" i="11"/>
  <c r="B41" i="11" s="1"/>
  <c r="F17" i="11"/>
  <c r="D17" i="11"/>
  <c r="D29" i="11"/>
  <c r="F23" i="23"/>
  <c r="D23" i="23"/>
  <c r="C23" i="23"/>
  <c r="B23" i="23"/>
  <c r="E23" i="23"/>
  <c r="F15" i="23"/>
  <c r="E15" i="23"/>
  <c r="D15" i="23"/>
  <c r="C15" i="23"/>
  <c r="C17" i="11" s="1"/>
  <c r="B15" i="23"/>
  <c r="B17" i="11" s="1"/>
  <c r="F18" i="27" l="1"/>
  <c r="F19" i="29"/>
  <c r="F18" i="28"/>
  <c r="D30" i="27"/>
  <c r="D35" i="27" s="1"/>
  <c r="D31" i="29"/>
  <c r="D36" i="29" s="1"/>
  <c r="D30" i="28"/>
  <c r="D35" i="28" s="1"/>
  <c r="E18" i="27"/>
  <c r="E47" i="27" s="1"/>
  <c r="E19" i="29"/>
  <c r="E48" i="29" s="1"/>
  <c r="E18" i="28"/>
  <c r="E26" i="23"/>
  <c r="E31" i="29"/>
  <c r="E30" i="28"/>
  <c r="E30" i="27"/>
  <c r="F29" i="11"/>
  <c r="F31" i="29"/>
  <c r="F30" i="28"/>
  <c r="F30" i="27"/>
  <c r="H15" i="23"/>
  <c r="C30" i="27"/>
  <c r="C35" i="27" s="1"/>
  <c r="C31" i="29"/>
  <c r="C36" i="29" s="1"/>
  <c r="C30" i="28"/>
  <c r="C35" i="28" s="1"/>
  <c r="C19" i="29"/>
  <c r="C18" i="28"/>
  <c r="C18" i="27"/>
  <c r="D46" i="11"/>
  <c r="D18" i="27"/>
  <c r="D19" i="29"/>
  <c r="D48" i="29" s="1"/>
  <c r="D18" i="28"/>
  <c r="D47" i="28" s="1"/>
  <c r="B29" i="11"/>
  <c r="B31" i="29"/>
  <c r="B30" i="28"/>
  <c r="B30" i="27"/>
  <c r="C29" i="11"/>
  <c r="E17" i="11"/>
  <c r="B18" i="27"/>
  <c r="B19" i="29"/>
  <c r="B48" i="29" s="1"/>
  <c r="B18" i="28"/>
  <c r="H12" i="11"/>
  <c r="G12" i="11"/>
  <c r="E41" i="11"/>
  <c r="B46" i="11"/>
  <c r="H23" i="23"/>
  <c r="C46" i="11"/>
  <c r="C49" i="11" s="1"/>
  <c r="E29" i="11"/>
  <c r="E46" i="11" s="1"/>
  <c r="F46" i="11"/>
  <c r="C41" i="11"/>
  <c r="D26" i="23"/>
  <c r="B26" i="23"/>
  <c r="C26" i="23"/>
  <c r="G15" i="23"/>
  <c r="F26" i="23"/>
  <c r="H26" i="23"/>
  <c r="G23" i="23"/>
  <c r="C47" i="27" l="1"/>
  <c r="C52" i="27" s="1"/>
  <c r="C56" i="27" s="1"/>
  <c r="C61" i="27" s="1"/>
  <c r="C21" i="27"/>
  <c r="C37" i="27" s="1"/>
  <c r="B47" i="27"/>
  <c r="C21" i="28"/>
  <c r="C47" i="28"/>
  <c r="C52" i="28" s="1"/>
  <c r="C56" i="28" s="1"/>
  <c r="C61" i="28" s="1"/>
  <c r="F47" i="28"/>
  <c r="G19" i="29"/>
  <c r="G18" i="28"/>
  <c r="G47" i="28" s="1"/>
  <c r="G18" i="27"/>
  <c r="G17" i="11"/>
  <c r="G29" i="11"/>
  <c r="G30" i="27"/>
  <c r="G31" i="29"/>
  <c r="G30" i="28"/>
  <c r="D47" i="27"/>
  <c r="C48" i="29"/>
  <c r="C53" i="29" s="1"/>
  <c r="C57" i="29" s="1"/>
  <c r="C62" i="29" s="1"/>
  <c r="C22" i="29"/>
  <c r="C38" i="29" s="1"/>
  <c r="H17" i="11"/>
  <c r="H46" i="11" s="1"/>
  <c r="H18" i="27"/>
  <c r="H19" i="29"/>
  <c r="H48" i="29" s="1"/>
  <c r="H18" i="28"/>
  <c r="F48" i="29"/>
  <c r="H29" i="11"/>
  <c r="H30" i="27"/>
  <c r="H31" i="29"/>
  <c r="H30" i="28"/>
  <c r="B47" i="28"/>
  <c r="C37" i="28"/>
  <c r="E47" i="28"/>
  <c r="F47" i="27"/>
  <c r="F41" i="11"/>
  <c r="G46" i="11"/>
  <c r="G26" i="23"/>
  <c r="G17" i="15"/>
  <c r="H47" i="27" l="1"/>
  <c r="G48" i="29"/>
  <c r="H47" i="28"/>
  <c r="G47" i="27"/>
  <c r="H41" i="11"/>
  <c r="G41" i="11"/>
  <c r="G30" i="21"/>
  <c r="G18" i="21"/>
  <c r="G20" i="12"/>
  <c r="G13" i="11" s="1"/>
  <c r="G21" i="13"/>
  <c r="G40" i="16"/>
  <c r="G24" i="11" s="1"/>
  <c r="G19" i="16"/>
  <c r="G30" i="29" l="1"/>
  <c r="G29" i="28"/>
  <c r="G29" i="27"/>
  <c r="G28" i="11"/>
  <c r="G15" i="11"/>
  <c r="G16" i="27"/>
  <c r="G33" i="21"/>
  <c r="H19" i="16"/>
  <c r="H31" i="16" s="1"/>
  <c r="F19" i="16"/>
  <c r="E19" i="16"/>
  <c r="B19" i="16"/>
  <c r="B31" i="16" s="1"/>
  <c r="G46" i="27" l="1"/>
  <c r="G46" i="28"/>
  <c r="G47" i="29"/>
  <c r="B11" i="11"/>
  <c r="B13" i="29"/>
  <c r="B42" i="29" s="1"/>
  <c r="B12" i="28"/>
  <c r="B41" i="28" s="1"/>
  <c r="B12" i="27"/>
  <c r="B41" i="27" s="1"/>
  <c r="H12" i="28"/>
  <c r="H41" i="28" s="1"/>
  <c r="H12" i="27"/>
  <c r="H41" i="27" s="1"/>
  <c r="H13" i="29"/>
  <c r="H11" i="11"/>
  <c r="G45" i="27"/>
  <c r="G45" i="28"/>
  <c r="C19" i="16"/>
  <c r="H22" i="29" l="1"/>
  <c r="H42" i="29"/>
  <c r="C31" i="16"/>
  <c r="C11" i="11" s="1"/>
  <c r="F31" i="16" l="1"/>
  <c r="G32" i="12"/>
  <c r="F11" i="11" l="1"/>
  <c r="F13" i="29"/>
  <c r="F12" i="28"/>
  <c r="F12" i="27"/>
  <c r="G35" i="12"/>
  <c r="G25" i="11"/>
  <c r="F40" i="16"/>
  <c r="C40" i="16"/>
  <c r="C24" i="11" s="1"/>
  <c r="B40" i="16"/>
  <c r="B24" i="11" s="1"/>
  <c r="H17" i="15"/>
  <c r="H18" i="11" s="1"/>
  <c r="F17" i="15"/>
  <c r="F18" i="11" s="1"/>
  <c r="E17" i="15"/>
  <c r="C17" i="15"/>
  <c r="C18" i="11" s="1"/>
  <c r="B17" i="15"/>
  <c r="C37" i="15"/>
  <c r="C30" i="11" s="1"/>
  <c r="B37" i="15"/>
  <c r="B37" i="13"/>
  <c r="B27" i="11" s="1"/>
  <c r="B21" i="13"/>
  <c r="B15" i="11" s="1"/>
  <c r="F37" i="13"/>
  <c r="F27" i="11" s="1"/>
  <c r="F21" i="13"/>
  <c r="F15" i="11" s="1"/>
  <c r="C27" i="11"/>
  <c r="C15" i="11"/>
  <c r="H40" i="16"/>
  <c r="H24" i="11" s="1"/>
  <c r="E40" i="16"/>
  <c r="E24" i="11" s="1"/>
  <c r="H21" i="13"/>
  <c r="E21" i="13"/>
  <c r="F30" i="21"/>
  <c r="F18" i="21"/>
  <c r="F16" i="11" s="1"/>
  <c r="C30" i="21"/>
  <c r="C28" i="11" s="1"/>
  <c r="C18" i="21"/>
  <c r="C16" i="11" s="1"/>
  <c r="B30" i="21"/>
  <c r="B18" i="21"/>
  <c r="F28" i="11" l="1"/>
  <c r="F29" i="27"/>
  <c r="F29" i="28"/>
  <c r="F30" i="29"/>
  <c r="E18" i="11"/>
  <c r="E20" i="29"/>
  <c r="E49" i="29" s="1"/>
  <c r="E19" i="28"/>
  <c r="E48" i="28" s="1"/>
  <c r="E19" i="27"/>
  <c r="E48" i="27" s="1"/>
  <c r="B30" i="11"/>
  <c r="B31" i="28"/>
  <c r="B31" i="27"/>
  <c r="B32" i="29"/>
  <c r="B20" i="29"/>
  <c r="B19" i="28"/>
  <c r="B19" i="27"/>
  <c r="B28" i="11"/>
  <c r="B29" i="28"/>
  <c r="B46" i="28" s="1"/>
  <c r="B29" i="27"/>
  <c r="B46" i="27" s="1"/>
  <c r="B30" i="29"/>
  <c r="B47" i="29" s="1"/>
  <c r="E15" i="11"/>
  <c r="E16" i="28"/>
  <c r="E16" i="27"/>
  <c r="E17" i="29"/>
  <c r="F41" i="28"/>
  <c r="F21" i="28"/>
  <c r="F22" i="29"/>
  <c r="F42" i="29"/>
  <c r="F21" i="27"/>
  <c r="F41" i="27"/>
  <c r="H15" i="11"/>
  <c r="H16" i="27"/>
  <c r="B33" i="21"/>
  <c r="C40" i="11"/>
  <c r="F24" i="11"/>
  <c r="F43" i="16"/>
  <c r="B16" i="11"/>
  <c r="B45" i="11" s="1"/>
  <c r="C33" i="21"/>
  <c r="B40" i="15"/>
  <c r="B18" i="11"/>
  <c r="B47" i="11" s="1"/>
  <c r="C47" i="11"/>
  <c r="F45" i="11"/>
  <c r="C44" i="11"/>
  <c r="C45" i="11"/>
  <c r="B43" i="11"/>
  <c r="B40" i="11"/>
  <c r="F44" i="11"/>
  <c r="B44" i="11"/>
  <c r="F43" i="11"/>
  <c r="C43" i="11"/>
  <c r="F33" i="21"/>
  <c r="B43" i="16"/>
  <c r="B40" i="13"/>
  <c r="C40" i="13"/>
  <c r="F40" i="13"/>
  <c r="C43" i="16"/>
  <c r="C40" i="15"/>
  <c r="F47" i="29" l="1"/>
  <c r="F46" i="27"/>
  <c r="F46" i="28"/>
  <c r="F50" i="28" s="1"/>
  <c r="B48" i="28"/>
  <c r="B21" i="28"/>
  <c r="B48" i="27"/>
  <c r="B21" i="27"/>
  <c r="B49" i="29"/>
  <c r="B22" i="29"/>
  <c r="F50" i="27"/>
  <c r="F51" i="29"/>
  <c r="H45" i="27"/>
  <c r="H21" i="27"/>
  <c r="H45" i="28"/>
  <c r="H21" i="28"/>
  <c r="C32" i="12"/>
  <c r="C25" i="11" s="1"/>
  <c r="C34" i="11" s="1"/>
  <c r="F32" i="12"/>
  <c r="F25" i="11" s="1"/>
  <c r="F20" i="12"/>
  <c r="F13" i="11" s="1"/>
  <c r="C20" i="12"/>
  <c r="C13" i="11" s="1"/>
  <c r="B32" i="12"/>
  <c r="B20" i="12"/>
  <c r="B13" i="11" s="1"/>
  <c r="B20" i="11" s="1"/>
  <c r="F52" i="28" l="1"/>
  <c r="F33" i="28"/>
  <c r="F35" i="28" s="1"/>
  <c r="F37" i="28" s="1"/>
  <c r="F52" i="27"/>
  <c r="F33" i="27"/>
  <c r="F35" i="27" s="1"/>
  <c r="F37" i="27" s="1"/>
  <c r="F53" i="29"/>
  <c r="F34" i="29"/>
  <c r="F36" i="29" s="1"/>
  <c r="F38" i="29" s="1"/>
  <c r="B25" i="11"/>
  <c r="B34" i="11" s="1"/>
  <c r="B36" i="11" s="1"/>
  <c r="B26" i="28"/>
  <c r="B26" i="27"/>
  <c r="B27" i="29"/>
  <c r="C20" i="11"/>
  <c r="C36" i="11" s="1"/>
  <c r="C42" i="11"/>
  <c r="B42" i="11"/>
  <c r="B51" i="11" s="1"/>
  <c r="B55" i="11" s="1"/>
  <c r="B60" i="11" s="1"/>
  <c r="F42" i="11"/>
  <c r="F35" i="12"/>
  <c r="C35" i="12"/>
  <c r="B35" i="12"/>
  <c r="B44" i="29" l="1"/>
  <c r="B53" i="29" s="1"/>
  <c r="B36" i="29"/>
  <c r="B38" i="29" s="1"/>
  <c r="B43" i="27"/>
  <c r="B52" i="27" s="1"/>
  <c r="B35" i="27"/>
  <c r="B37" i="27" s="1"/>
  <c r="B35" i="28"/>
  <c r="B37" i="28" s="1"/>
  <c r="B43" i="28"/>
  <c r="B52" i="28" s="1"/>
  <c r="C51" i="11"/>
  <c r="C55" i="11" s="1"/>
  <c r="C60" i="11" s="1"/>
  <c r="D19" i="16"/>
  <c r="H30" i="21"/>
  <c r="H18" i="21"/>
  <c r="H16" i="11" s="1"/>
  <c r="H37" i="13"/>
  <c r="H27" i="11" s="1"/>
  <c r="H44" i="11" s="1"/>
  <c r="H32" i="12"/>
  <c r="H25" i="11" s="1"/>
  <c r="H20" i="12"/>
  <c r="H13" i="11" s="1"/>
  <c r="H28" i="11" l="1"/>
  <c r="H45" i="11" s="1"/>
  <c r="H29" i="28"/>
  <c r="H46" i="28" s="1"/>
  <c r="H30" i="29"/>
  <c r="H47" i="29" s="1"/>
  <c r="H29" i="27"/>
  <c r="H46" i="27" s="1"/>
  <c r="H43" i="11"/>
  <c r="H42" i="11"/>
  <c r="H43" i="16"/>
  <c r="H33" i="21"/>
  <c r="H40" i="13"/>
  <c r="H35" i="12"/>
  <c r="E37" i="13" l="1"/>
  <c r="G37" i="13"/>
  <c r="E27" i="11" l="1"/>
  <c r="E28" i="27"/>
  <c r="E29" i="29"/>
  <c r="E28" i="28"/>
  <c r="G40" i="13"/>
  <c r="G27" i="11"/>
  <c r="G44" i="11"/>
  <c r="E44" i="11"/>
  <c r="E45" i="28" l="1"/>
  <c r="E46" i="29"/>
  <c r="E45" i="27"/>
  <c r="E30" i="21"/>
  <c r="E18" i="21"/>
  <c r="E28" i="11" l="1"/>
  <c r="E29" i="28"/>
  <c r="E29" i="27"/>
  <c r="E30" i="29"/>
  <c r="E16" i="11"/>
  <c r="E17" i="28"/>
  <c r="E18" i="29"/>
  <c r="E17" i="27"/>
  <c r="E43" i="11"/>
  <c r="G43" i="11"/>
  <c r="E45" i="11"/>
  <c r="G45" i="11"/>
  <c r="E33" i="21"/>
  <c r="E46" i="28" l="1"/>
  <c r="E50" i="28" s="1"/>
  <c r="E21" i="28"/>
  <c r="E47" i="29"/>
  <c r="E51" i="29" s="1"/>
  <c r="E22" i="29"/>
  <c r="E46" i="27"/>
  <c r="E50" i="27" s="1"/>
  <c r="E21" i="27"/>
  <c r="E20" i="12"/>
  <c r="E13" i="11" s="1"/>
  <c r="E32" i="12"/>
  <c r="E25" i="11" s="1"/>
  <c r="E53" i="29" l="1"/>
  <c r="E57" i="29" s="1"/>
  <c r="E34" i="29"/>
  <c r="E36" i="29" s="1"/>
  <c r="E38" i="29" s="1"/>
  <c r="E52" i="27"/>
  <c r="E56" i="27" s="1"/>
  <c r="E33" i="27"/>
  <c r="E35" i="27" s="1"/>
  <c r="E37" i="27" s="1"/>
  <c r="E52" i="28"/>
  <c r="E56" i="28" s="1"/>
  <c r="E33" i="28"/>
  <c r="E35" i="28" s="1"/>
  <c r="E37" i="28" s="1"/>
  <c r="E42" i="11"/>
  <c r="E35" i="12"/>
  <c r="E40" i="13"/>
  <c r="E61" i="27" l="1"/>
  <c r="F56" i="27"/>
  <c r="F61" i="27" s="1"/>
  <c r="F56" i="28"/>
  <c r="F61" i="28" s="1"/>
  <c r="E61" i="28"/>
  <c r="E62" i="29"/>
  <c r="F57" i="29"/>
  <c r="F62" i="29" s="1"/>
  <c r="G42" i="11"/>
  <c r="D27" i="11" l="1"/>
  <c r="D40" i="16"/>
  <c r="D31" i="16"/>
  <c r="D11" i="11" l="1"/>
  <c r="D13" i="29"/>
  <c r="D12" i="27"/>
  <c r="D12" i="28"/>
  <c r="E31" i="16"/>
  <c r="G31" i="16"/>
  <c r="E37" i="15"/>
  <c r="E30" i="11" s="1"/>
  <c r="D17" i="15"/>
  <c r="D15" i="11"/>
  <c r="D24" i="11"/>
  <c r="D32" i="12"/>
  <c r="D25" i="11" s="1"/>
  <c r="D18" i="21"/>
  <c r="D16" i="11" s="1"/>
  <c r="D20" i="12"/>
  <c r="D13" i="11" s="1"/>
  <c r="D37" i="15"/>
  <c r="D30" i="11" s="1"/>
  <c r="D30" i="21"/>
  <c r="D28" i="11" s="1"/>
  <c r="D18" i="11" l="1"/>
  <c r="D19" i="27"/>
  <c r="D48" i="27" s="1"/>
  <c r="D19" i="28"/>
  <c r="D48" i="28" s="1"/>
  <c r="D20" i="29"/>
  <c r="D49" i="29" s="1"/>
  <c r="D41" i="27"/>
  <c r="D21" i="27"/>
  <c r="D37" i="27" s="1"/>
  <c r="D42" i="29"/>
  <c r="D41" i="28"/>
  <c r="D21" i="28"/>
  <c r="D37" i="28" s="1"/>
  <c r="G12" i="27"/>
  <c r="G12" i="28"/>
  <c r="G13" i="29"/>
  <c r="G11" i="11"/>
  <c r="E47" i="11"/>
  <c r="E49" i="11" s="1"/>
  <c r="E32" i="11" s="1"/>
  <c r="E34" i="11" s="1"/>
  <c r="F37" i="15"/>
  <c r="F30" i="11" s="1"/>
  <c r="H37" i="15"/>
  <c r="E11" i="11"/>
  <c r="G43" i="16"/>
  <c r="D47" i="11"/>
  <c r="D44" i="11"/>
  <c r="D40" i="11"/>
  <c r="D45" i="11"/>
  <c r="D42" i="11"/>
  <c r="E43" i="16"/>
  <c r="E40" i="15"/>
  <c r="D43" i="16"/>
  <c r="D40" i="15"/>
  <c r="D43" i="11"/>
  <c r="D40" i="13"/>
  <c r="D35" i="12"/>
  <c r="D33" i="21"/>
  <c r="H30" i="11" l="1"/>
  <c r="H31" i="27"/>
  <c r="H32" i="29"/>
  <c r="H31" i="28"/>
  <c r="D51" i="29"/>
  <c r="D53" i="29" s="1"/>
  <c r="D57" i="29" s="1"/>
  <c r="D62" i="29" s="1"/>
  <c r="D49" i="11"/>
  <c r="D32" i="11" s="1"/>
  <c r="D34" i="11" s="1"/>
  <c r="D22" i="29"/>
  <c r="D38" i="29" s="1"/>
  <c r="D50" i="28"/>
  <c r="D52" i="28" s="1"/>
  <c r="D56" i="28" s="1"/>
  <c r="D61" i="28" s="1"/>
  <c r="D50" i="27"/>
  <c r="D52" i="27" s="1"/>
  <c r="D56" i="27" s="1"/>
  <c r="D61" i="27" s="1"/>
  <c r="G42" i="29"/>
  <c r="G51" i="29" s="1"/>
  <c r="G22" i="29"/>
  <c r="G41" i="27"/>
  <c r="G50" i="27" s="1"/>
  <c r="G21" i="27"/>
  <c r="G41" i="28"/>
  <c r="G21" i="28"/>
  <c r="E20" i="11"/>
  <c r="E36" i="11" s="1"/>
  <c r="H47" i="11"/>
  <c r="F47" i="11"/>
  <c r="F40" i="15"/>
  <c r="E40" i="11"/>
  <c r="G37" i="15"/>
  <c r="H40" i="15"/>
  <c r="D20" i="11"/>
  <c r="G52" i="27" l="1"/>
  <c r="G56" i="27" s="1"/>
  <c r="G61" i="27" s="1"/>
  <c r="G33" i="27"/>
  <c r="G35" i="27" s="1"/>
  <c r="G37" i="27" s="1"/>
  <c r="G53" i="29"/>
  <c r="G57" i="29" s="1"/>
  <c r="G62" i="29" s="1"/>
  <c r="G34" i="29"/>
  <c r="G36" i="29" s="1"/>
  <c r="G38" i="29" s="1"/>
  <c r="H48" i="27"/>
  <c r="H50" i="27" s="1"/>
  <c r="H48" i="28"/>
  <c r="H50" i="28" s="1"/>
  <c r="H49" i="29"/>
  <c r="H51" i="29" s="1"/>
  <c r="D36" i="11"/>
  <c r="D51" i="11"/>
  <c r="D55" i="11" s="1"/>
  <c r="D60" i="11" s="1"/>
  <c r="G50" i="28"/>
  <c r="F40" i="11"/>
  <c r="F20" i="11"/>
  <c r="E51" i="11"/>
  <c r="E55" i="11" s="1"/>
  <c r="G40" i="15"/>
  <c r="G30" i="11"/>
  <c r="G52" i="28" l="1"/>
  <c r="G56" i="28" s="1"/>
  <c r="G61" i="28" s="1"/>
  <c r="G33" i="28"/>
  <c r="G35" i="28" s="1"/>
  <c r="G37" i="28" s="1"/>
  <c r="H52" i="28"/>
  <c r="H33" i="28"/>
  <c r="H35" i="28" s="1"/>
  <c r="H37" i="28" s="1"/>
  <c r="H53" i="29"/>
  <c r="H57" i="29" s="1"/>
  <c r="H62" i="29" s="1"/>
  <c r="H34" i="29"/>
  <c r="H36" i="29" s="1"/>
  <c r="H38" i="29" s="1"/>
  <c r="H52" i="27"/>
  <c r="H56" i="27" s="1"/>
  <c r="H61" i="27" s="1"/>
  <c r="H33" i="27"/>
  <c r="H35" i="27" s="1"/>
  <c r="H37" i="27" s="1"/>
  <c r="F49" i="11"/>
  <c r="H56" i="28"/>
  <c r="H61" i="28" s="1"/>
  <c r="E60" i="11"/>
  <c r="G20" i="11"/>
  <c r="G40" i="11"/>
  <c r="G49" i="11" s="1"/>
  <c r="G32" i="11" s="1"/>
  <c r="G34" i="11" s="1"/>
  <c r="G47" i="11"/>
  <c r="F51" i="11" l="1"/>
  <c r="F55" i="11" s="1"/>
  <c r="F60" i="11" s="1"/>
  <c r="F32" i="11"/>
  <c r="F34" i="11" s="1"/>
  <c r="F36" i="11" s="1"/>
  <c r="G51" i="11"/>
  <c r="G36" i="11"/>
  <c r="H40" i="11"/>
  <c r="H20" i="11"/>
  <c r="G55" i="11" l="1"/>
  <c r="G60" i="11" s="1"/>
  <c r="H49" i="11"/>
  <c r="H51" i="11" l="1"/>
  <c r="H55" i="11" s="1"/>
  <c r="H60" i="11" s="1"/>
  <c r="H32" i="11"/>
  <c r="H34" i="11" s="1"/>
  <c r="H36" i="11" s="1"/>
</calcChain>
</file>

<file path=xl/sharedStrings.xml><?xml version="1.0" encoding="utf-8"?>
<sst xmlns="http://schemas.openxmlformats.org/spreadsheetml/2006/main" count="781" uniqueCount="236">
  <si>
    <t>ENGLISH CHESS FEDERATION</t>
  </si>
  <si>
    <t>Depreciation</t>
  </si>
  <si>
    <t>Donations</t>
  </si>
  <si>
    <t>Entry fees</t>
  </si>
  <si>
    <t>Grading administrator</t>
  </si>
  <si>
    <t>Sundry</t>
  </si>
  <si>
    <t>English Championship prize</t>
  </si>
  <si>
    <t>INCOME</t>
  </si>
  <si>
    <t>Interest</t>
  </si>
  <si>
    <t>EXPENDITURE</t>
  </si>
  <si>
    <t>Home Chess</t>
  </si>
  <si>
    <t>Junior Chess</t>
  </si>
  <si>
    <t>Women's Chess</t>
  </si>
  <si>
    <t>International Chess</t>
  </si>
  <si>
    <t>British Championships</t>
  </si>
  <si>
    <t>Loan interest</t>
  </si>
  <si>
    <t>RESULT FOR THE YEAR</t>
  </si>
  <si>
    <t>National Club Championships</t>
  </si>
  <si>
    <t>County Championships</t>
  </si>
  <si>
    <t>NET INCOME/(EXPENDITURE)</t>
  </si>
  <si>
    <t>European Individual</t>
  </si>
  <si>
    <t>Grants to individuals</t>
  </si>
  <si>
    <t>Other expenditure</t>
  </si>
  <si>
    <t>Yearbook</t>
  </si>
  <si>
    <t>Salaries and NIC Office Staff</t>
  </si>
  <si>
    <t>Insurance</t>
  </si>
  <si>
    <t>Audit Fee</t>
  </si>
  <si>
    <t>Telecommunications</t>
  </si>
  <si>
    <t>Postage</t>
  </si>
  <si>
    <t>Internet and website</t>
  </si>
  <si>
    <t>Rent and rates</t>
  </si>
  <si>
    <t>Office equipment maintenance &amp; rental</t>
  </si>
  <si>
    <t>Direct members sundry income</t>
  </si>
  <si>
    <t>Other</t>
  </si>
  <si>
    <t>Non-territorial affiliates</t>
  </si>
  <si>
    <t>Awards</t>
  </si>
  <si>
    <t>Sale of grading lists</t>
  </si>
  <si>
    <t>International Rating Officer</t>
  </si>
  <si>
    <t>Sponsorship</t>
  </si>
  <si>
    <t>Prizes</t>
  </si>
  <si>
    <t>Appearance Fees (including hotel)</t>
  </si>
  <si>
    <t>Control team</t>
  </si>
  <si>
    <t>Presentation and commentary</t>
  </si>
  <si>
    <t>Venue</t>
  </si>
  <si>
    <t>Junior Platinum</t>
  </si>
  <si>
    <t>Junior Gold</t>
  </si>
  <si>
    <t>Junior Silver</t>
  </si>
  <si>
    <t>Junior Bronze</t>
  </si>
  <si>
    <t>2012/13</t>
  </si>
  <si>
    <t>Budget</t>
  </si>
  <si>
    <t>Grading list printing</t>
  </si>
  <si>
    <t>Gold</t>
  </si>
  <si>
    <t>Silver</t>
  </si>
  <si>
    <t>Bronze</t>
  </si>
  <si>
    <t>Platinum</t>
  </si>
  <si>
    <t>Online transaction fees</t>
  </si>
  <si>
    <t>Actual</t>
  </si>
  <si>
    <t>To date</t>
  </si>
  <si>
    <t>Forecast</t>
  </si>
  <si>
    <t>2013/14</t>
  </si>
  <si>
    <t>Game Fee League</t>
  </si>
  <si>
    <t>Game Fee Congress</t>
  </si>
  <si>
    <t>Game Fee Prior year</t>
  </si>
  <si>
    <t>Game Fee Inter-club</t>
  </si>
  <si>
    <t>FIDE membership fee</t>
  </si>
  <si>
    <t>FIDE arbiters licences</t>
  </si>
  <si>
    <t>Master points</t>
  </si>
  <si>
    <t>12 month</t>
  </si>
  <si>
    <t>World Cities</t>
  </si>
  <si>
    <t>John Robinson/PIF</t>
  </si>
  <si>
    <t>Game Fee Junior</t>
  </si>
  <si>
    <t>Administration</t>
  </si>
  <si>
    <t>Insurance services commission</t>
  </si>
  <si>
    <t>European Teams</t>
  </si>
  <si>
    <t>Olympiad</t>
  </si>
  <si>
    <t>Notes</t>
  </si>
  <si>
    <t xml:space="preserve">2013 and an Olympiad (held in Tromso in August 2014).  Whereas the European Team Championship is invariably held in late </t>
  </si>
  <si>
    <t>Membership sub-total</t>
  </si>
  <si>
    <t>Other FIDE fees</t>
  </si>
  <si>
    <t>FIDE Arbiters licences</t>
  </si>
  <si>
    <t>1.  Online membership costs represent amounts payable to PaySubsOnline to set up the system, including an additional amount agreed</t>
  </si>
  <si>
    <t>by the Board for enhancements.</t>
  </si>
  <si>
    <t>Elite Development Support</t>
  </si>
  <si>
    <t>Elite Development</t>
  </si>
  <si>
    <t>5.  Elite Development covers such events as the World Cup and the European Individual.</t>
  </si>
  <si>
    <t>NET</t>
  </si>
  <si>
    <t>Summary</t>
  </si>
  <si>
    <t>2. MEMBERSHIP AND MARKETING DIRECTORATE</t>
  </si>
  <si>
    <t>3. HOME DIRECTORATE (EXCLUDING BRITISH CHAMPIONSHIPS)</t>
  </si>
  <si>
    <t>5. INTERNATIONAL DIRECTORATE</t>
  </si>
  <si>
    <t>6. BRITISH CHAMPIONSHIPS</t>
  </si>
  <si>
    <t>INDEX</t>
  </si>
  <si>
    <t>Home Chess (excluding British Championships)</t>
  </si>
  <si>
    <t>International Directorate</t>
  </si>
  <si>
    <t>Junior Chess and Education Directorate</t>
  </si>
  <si>
    <t>4.  In order for the best teams (both men's and women's) to be sent to these events, which inevitably increases the sosts, a significant</t>
  </si>
  <si>
    <t>amount of income will need to be raised.  The International Director will need the active assistance both of other Board members</t>
  </si>
  <si>
    <t>and individual members of Council if this is to be achieved.</t>
  </si>
  <si>
    <t>Other "British" events</t>
  </si>
  <si>
    <t>2013/14 FORECAST AND 2014/15 BUDGET</t>
  </si>
  <si>
    <t>FINANCE COUNCIL MEETING 12 APRIL 2014</t>
  </si>
  <si>
    <t>Membership Directorate</t>
  </si>
  <si>
    <t>Commercial Directorate</t>
  </si>
  <si>
    <t>8. ADMINISTRATION</t>
  </si>
  <si>
    <t>6 months</t>
  </si>
  <si>
    <t>2014/15</t>
  </si>
  <si>
    <t>2015/16</t>
  </si>
  <si>
    <t>2016/17</t>
  </si>
  <si>
    <t>Membership</t>
  </si>
  <si>
    <t>Game Fee</t>
  </si>
  <si>
    <t>Commercial</t>
  </si>
  <si>
    <t>7. COMMERCIAL DIRECTORATE</t>
  </si>
  <si>
    <t xml:space="preserve">Old membership scheme </t>
  </si>
  <si>
    <t>1.  The headings for this Directorate were previously dealt with as part of the combined Membership and Marketing Directorate.</t>
  </si>
  <si>
    <t>1.  2012/13 includes both North Shields and Torquay and 2013/14 relates to Aberystwyth.</t>
  </si>
  <si>
    <t>16 month</t>
  </si>
  <si>
    <t>RESERVES C/F</t>
  </si>
  <si>
    <t>Legacies fund</t>
  </si>
  <si>
    <t>Alexander Prize Fund</t>
  </si>
  <si>
    <t>Profit and loss account</t>
  </si>
  <si>
    <t>General fund inherited from BCF</t>
  </si>
  <si>
    <t>NOTES</t>
  </si>
  <si>
    <t>1.  The Legacies fund increased by £1,000 in November 2013 as a result of the receipt of a legacy.</t>
  </si>
  <si>
    <t>FIDE fees</t>
  </si>
  <si>
    <t>PaySubsOnline</t>
  </si>
  <si>
    <t>Direct members sundry expenditire</t>
  </si>
  <si>
    <t>Bank and credit card charges</t>
  </si>
  <si>
    <t>1. Figures previously included as International have been adjusted to exclude the World Junior (which has reverted to the</t>
  </si>
  <si>
    <t>Junior Directorate) and the allocation of travel insurance costs (which are all now included under Administration).</t>
  </si>
  <si>
    <t>3.  In the 12 month period ending on 31 August 2014 there is both a European Team Championship (held in November</t>
  </si>
  <si>
    <t>Photocopying, printing &amp; Stationery</t>
  </si>
  <si>
    <t>President, Board and Council expenses</t>
  </si>
  <si>
    <t>Other international matches</t>
  </si>
  <si>
    <t>Contingency</t>
  </si>
  <si>
    <t>Taxation</t>
  </si>
  <si>
    <t>2.  The terms relating to future venues are not yet known, and the figures may therefore change significantly, but the</t>
  </si>
  <si>
    <t>intention is to aim to achieve a break even result wherever the event is held.</t>
  </si>
  <si>
    <t>1. Under the accounting policy for unfinished events, the 16 month actual figures cover two seasons in respect of the National</t>
  </si>
  <si>
    <t>Club Championships and the County Championship.</t>
  </si>
  <si>
    <t xml:space="preserve">3.  The forecast to be included in the Council papers will be aligned with the latest version of the budget for Aberystwyth. </t>
  </si>
  <si>
    <t xml:space="preserve">A revised draft of this, reflecting the outcome of the tender processes and the financial arrangements for arbiters has been </t>
  </si>
  <si>
    <t>provided by the Championships Manager to the Financial Controller but not yet reviewed.</t>
  </si>
  <si>
    <t xml:space="preserve">2.  The World Cities event, was entered for the first time in December 2012, takes place every two years and is budgeted </t>
  </si>
  <si>
    <t>to break even</t>
  </si>
  <si>
    <t>October, early November, the timing of the Olympiad is far more variable.  Neither of these events will take</t>
  </si>
  <si>
    <t>Olympiad in Baku in September.</t>
  </si>
  <si>
    <t xml:space="preserve">place in the 2014/15 financial year.  The 2015 European Team Championship will be Reykjavik in November and the 2016 </t>
  </si>
  <si>
    <t>6.  The Board agreed that the ECF could contribute up to £4,000 towards the 2013 European Team Championships to make good</t>
  </si>
  <si>
    <t>the shortfall in donations raised.</t>
  </si>
  <si>
    <t xml:space="preserve">1. Salaries in the 2012/13 actual and 2013/14 budget column assumed that there would be 2.4 members of staff in Battle.  </t>
  </si>
  <si>
    <t>The 2013/14 is significantly lower because the Office Manager left at the end of September 2013 and has to date been replaced by</t>
  </si>
  <si>
    <t>an unpaid volunteer.  The budget for 2014/15 and subsequent years assumes that a paid Office Manager is employed from September</t>
  </si>
  <si>
    <t>2014,</t>
  </si>
  <si>
    <t>2.  The 2016/17 budget salaries cost has been increased to reflect the impact of pensions auto-enrolment, which is expected to</t>
  </si>
  <si>
    <t>apply to the ECF from 1 October 2016.</t>
  </si>
  <si>
    <t>4. Interest is budgeted on the assumption that surplus funds are transferred to a fixed deposit with effect from 1 September 2013.</t>
  </si>
  <si>
    <t>3.  Pending the completion of the Office review, the budget assumes that there will be a continuing Office in Battle.</t>
  </si>
  <si>
    <t>2.  Online transaction fees represent amounts payable to PaySubsOnline and Paypal in respect of memberships processed through the</t>
  </si>
  <si>
    <t>online system.  Charges have reduced as a result of the volume of transactions: the 2012/13 actual fugure reflects a rebate.</t>
  </si>
  <si>
    <t>3.  The Game Fee forecast has currently been kept in line with the budget.  Analysis is currently being carried out on the invoicing information</t>
  </si>
  <si>
    <t>for the firsthalf year, and on the grading system information on games played by non-members in leagues and internal club events</t>
  </si>
  <si>
    <t>to establish whether this assumption is justified.</t>
  </si>
  <si>
    <t>decreases in later years as a result of older equipment becoming fully depreciated.</t>
  </si>
  <si>
    <t>Senior Chess</t>
  </si>
  <si>
    <t>donations.</t>
  </si>
  <si>
    <t>8.  The income for the European Team Championship in 2015/16 and the Olympiad in 2016/17 is based on guesstimated potential</t>
  </si>
  <si>
    <t>Rate</t>
  </si>
  <si>
    <t>Increase</t>
  </si>
  <si>
    <t>Shift</t>
  </si>
  <si>
    <t>League</t>
  </si>
  <si>
    <t>Congress</t>
  </si>
  <si>
    <t>Junior</t>
  </si>
  <si>
    <t>Inter-Club</t>
  </si>
  <si>
    <t>9.  A £2,000 net budget for senior chess is indicated from 2014/15 onwards.</t>
  </si>
  <si>
    <t>5.  The depreciation charge from 2014/15 onwards assumes that £5,000 capital expenditure is incurred in that year.  The charge</t>
  </si>
  <si>
    <t>forecast currently reflects net Olympiad expenditure as approved by the 2013 Finance Council meeting, but reduces both income</t>
  </si>
  <si>
    <t>an increase in the net budget by £5,500.</t>
  </si>
  <si>
    <t>7.  The International Director has requested an additional contribution from ECF funds of up to £5,500 toward the 2014 Olympiad.  The</t>
  </si>
  <si>
    <t>2.  It has been assumed that no tax will be payable for 2012/13 as the receipt from the pension fund trustees of Martin</t>
  </si>
  <si>
    <t>Hawley should not be taxable.  A 20% tax charge on subsequent surpluses is currently assumed.</t>
  </si>
  <si>
    <t>PROJECTED MEMBERSHIP AND GAME FEE INCOME WORKINGS 4</t>
  </si>
  <si>
    <t>PROJECTED MEMBERSHIP AND GAME FEE INCOME WORKINGS 3</t>
  </si>
  <si>
    <t>PROJECTED MEMBERSHIP AND GAME FEE INCOME WORKINGS 2</t>
  </si>
  <si>
    <t>Workings</t>
  </si>
  <si>
    <t>10.  Budget lines have been included for other international matches, which the International Director regards as important in order to</t>
  </si>
  <si>
    <t>major international event: in subsequent yearsm these matches are intended to be funded by donations.</t>
  </si>
  <si>
    <t>Base version</t>
  </si>
  <si>
    <t>1. SUMMARY PROFIT AND LOSS ACCOUNT - BASE VERSION</t>
  </si>
  <si>
    <t>Version 3 - International Olympiad/ETC teams fully funded</t>
  </si>
  <si>
    <t>Version 2 - to achieve Reserves target of £100,000 by 31 August 2017</t>
  </si>
  <si>
    <t>Version 4 - reserves target of £100,000 achieved and International teams fully funded</t>
  </si>
  <si>
    <t>RESERVES TARGET OF £100,000 ACHIEVED BY 31 AUGUST 2014</t>
  </si>
  <si>
    <t>SUBSCRIPTION INCREASES TO ACHIEVE RESERVES TARGET OF £100,000 BY 31 AUGUST 2017</t>
  </si>
  <si>
    <t>SUBSCRIPTION INCREASES TO FULLY FUND INTERNATIONAL OLYMPIAD AND EUROPEAN TEAMS FROM 2015/6</t>
  </si>
  <si>
    <t>SUBSCRIPTION INCREASES TO ACHIEVE RESERVES TARGET OF £100,000 BY 31 AUGUST 2017 AND FULLY FUND INTERNATIONAL OLYMPIAD</t>
  </si>
  <si>
    <t>AND EUROPEAN TEAMS FROM 2015/6</t>
  </si>
  <si>
    <t>10. SUMMARY PROFIT AND LOSS ACCOUNT VERSION 2</t>
  </si>
  <si>
    <t>12. SUMMARY PROFIT AND LOSS ACCOUNT VERSION 3</t>
  </si>
  <si>
    <t>INTERNATIONAL OLYMPIAD AND EUROPEAN TEAMS FULLY FUNDED FROM 2016/17</t>
  </si>
  <si>
    <t>14. SUMMARY PROFIT AND LOSS ACCOUNT VERSION 4</t>
  </si>
  <si>
    <t>RESERVES TARGET OF £100,000 ACHIEVED BY 31 AUGUST 2014 AND INTERNATIONAL OLYMPIAD</t>
  </si>
  <si>
    <t>AND EUROPEAN TEAMS FULLY FUNDED FROM 2015/16</t>
  </si>
  <si>
    <t>C20.7</t>
  </si>
  <si>
    <t>4. JUNIOR CHESS &amp; EDUCATION DIRECTORATE</t>
  </si>
  <si>
    <t>In recent years the Junior Directorate has been managed on the basis of breaking even on each individual event after</t>
  </si>
  <si>
    <t>taking account of any funding from the John Robinson Youth Chess Trust by charging the parents of juniors</t>
  </si>
  <si>
    <t>participating in international events the amount necessary to cover the net costs.  Although large amounts flow into</t>
  </si>
  <si>
    <t>and out of the ECF in respect of junior events, the absolute amounts are therefore not of great significance from a</t>
  </si>
  <si>
    <t>budgetary perspective,</t>
  </si>
  <si>
    <t>Discussions are ongoing between the Finance Team and the Junior Directorate with a view to having a sheet analogous</t>
  </si>
  <si>
    <t>The significant matter for the 2014/15 budget is that the Board is proposing that Junior expenditure can exceed income</t>
  </si>
  <si>
    <t xml:space="preserve">by £5,000, and this is reflected on the summary sheets.  At least half of the £5,000 is intended to be taken to the Junior </t>
  </si>
  <si>
    <t>to that provided for other Directorates available prior to the Finance Council meeting.  The absolute amount of budgeted</t>
  </si>
  <si>
    <t>income and expenditure may change on the summary when this sheet is available, but the net will not be affected.</t>
  </si>
  <si>
    <t>Directorate Bursary Fund, which will make grants to players who would otherwise be unable to participate in events</t>
  </si>
  <si>
    <t>Junior income includes grants from the John Robinson Youth Chess Trust ("JRT").  Although this is external income in the</t>
  </si>
  <si>
    <t>sense that it comes from a separate body, the JRT was set up from a legacy that would otherwise have formed part of the</t>
  </si>
  <si>
    <t>BCF Permanent Invested Fund and is therefore also in a sense internal.  For the 2014/15 budget year there is expected to</t>
  </si>
  <si>
    <t>for financial reasons.  The planned split of the £5,000 is:</t>
  </si>
  <si>
    <t>Junior Bursary Fund</t>
  </si>
  <si>
    <t>Schools Chess</t>
  </si>
  <si>
    <t>County Junior Chess</t>
  </si>
  <si>
    <t>Girls Chess</t>
  </si>
  <si>
    <t>Glorney/Gilbert Cup</t>
  </si>
  <si>
    <t>English Youth Grand Prix</t>
  </si>
  <si>
    <t>World Junior</t>
  </si>
  <si>
    <t xml:space="preserve">JRT income of £9,000, which will be applied as follows: </t>
  </si>
  <si>
    <t>Coaching in respect of Junior Trips</t>
  </si>
  <si>
    <t>Junior Coaching</t>
  </si>
  <si>
    <t>Marketing income</t>
  </si>
  <si>
    <t>2.  It has been assumed that no further tax will be payable for 2012/13 as the receipt from the pension fund trustees of Martin</t>
  </si>
  <si>
    <t>and expenditure by £7,250 to reflect current expectations as to donations.  There is a resolution on the Council agenda to authorise</t>
  </si>
  <si>
    <t>develop the England teams.  A net ECF contribution of £2,500 to the cost of these matches is sought for 2014/15 when there is no</t>
  </si>
  <si>
    <t>2.  A Women's chess budget of £2,000 has  been included from 2014/15.</t>
  </si>
  <si>
    <t>4.  The figures indicated for 2014/15 are on the basis of the current membership subscription rates.  Later years reflect the</t>
  </si>
  <si>
    <t>increases indicated on the workings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</si>
</sst>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000000"/>
      <name val="Arial"/>
      <family val="2"/>
      <charset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0" fillId="0" borderId="0" xfId="0" applyNumberFormat="1"/>
    <xf numFmtId="3" fontId="2" fillId="0" borderId="0" xfId="0" applyNumberFormat="1" applyFont="1"/>
    <xf numFmtId="0" fontId="3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6" fillId="0" borderId="0" xfId="0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3" fontId="6" fillId="0" borderId="0" xfId="0" applyNumberFormat="1" applyFont="1"/>
    <xf numFmtId="3" fontId="4" fillId="0" borderId="1" xfId="0" applyNumberFormat="1" applyFont="1" applyBorder="1"/>
    <xf numFmtId="3" fontId="4" fillId="0" borderId="2" xfId="0" applyNumberFormat="1" applyFont="1" applyBorder="1"/>
    <xf numFmtId="3" fontId="5" fillId="0" borderId="2" xfId="0" applyNumberFormat="1" applyFont="1" applyBorder="1"/>
    <xf numFmtId="3" fontId="4" fillId="0" borderId="0" xfId="0" applyNumberFormat="1" applyFont="1" applyBorder="1"/>
    <xf numFmtId="3" fontId="5" fillId="0" borderId="0" xfId="0" applyNumberFormat="1" applyFont="1" applyBorder="1"/>
    <xf numFmtId="3" fontId="4" fillId="0" borderId="3" xfId="0" applyNumberFormat="1" applyFont="1" applyBorder="1"/>
    <xf numFmtId="3" fontId="5" fillId="0" borderId="3" xfId="0" applyNumberFormat="1" applyFont="1" applyBorder="1"/>
    <xf numFmtId="0" fontId="7" fillId="0" borderId="0" xfId="0" applyFont="1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9" fillId="0" borderId="0" xfId="0" applyFont="1"/>
    <xf numFmtId="3" fontId="9" fillId="0" borderId="0" xfId="0" applyNumberFormat="1" applyFont="1"/>
    <xf numFmtId="3" fontId="10" fillId="0" borderId="0" xfId="0" applyNumberFormat="1" applyFont="1"/>
    <xf numFmtId="0" fontId="7" fillId="0" borderId="0" xfId="0" applyFont="1" applyAlignment="1">
      <alignment horizontal="right"/>
    </xf>
    <xf numFmtId="3" fontId="9" fillId="0" borderId="1" xfId="0" applyNumberFormat="1" applyFont="1" applyBorder="1"/>
    <xf numFmtId="0" fontId="10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0" fontId="11" fillId="0" borderId="0" xfId="0" applyFont="1"/>
    <xf numFmtId="0" fontId="2" fillId="0" borderId="0" xfId="0" applyFont="1"/>
    <xf numFmtId="3" fontId="5" fillId="0" borderId="1" xfId="0" applyNumberFormat="1" applyFont="1" applyBorder="1"/>
    <xf numFmtId="3" fontId="4" fillId="0" borderId="0" xfId="0" applyNumberFormat="1" applyFont="1" applyFill="1"/>
    <xf numFmtId="3" fontId="5" fillId="0" borderId="0" xfId="0" applyNumberFormat="1" applyFont="1" applyFill="1"/>
    <xf numFmtId="3" fontId="10" fillId="0" borderId="1" xfId="0" applyNumberFormat="1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6" fillId="0" borderId="1" xfId="0" applyNumberFormat="1" applyFont="1" applyBorder="1"/>
    <xf numFmtId="3" fontId="12" fillId="0" borderId="0" xfId="0" applyNumberFormat="1" applyFont="1"/>
    <xf numFmtId="3" fontId="12" fillId="0" borderId="1" xfId="0" applyNumberFormat="1" applyFont="1" applyBorder="1"/>
    <xf numFmtId="0" fontId="4" fillId="0" borderId="0" xfId="0" applyFont="1" applyAlignment="1">
      <alignment horizontal="left"/>
    </xf>
    <xf numFmtId="3" fontId="0" fillId="0" borderId="2" xfId="0" applyNumberFormat="1" applyBorder="1"/>
    <xf numFmtId="0" fontId="13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>
      <selection activeCell="B8" sqref="B8"/>
    </sheetView>
  </sheetViews>
  <sheetFormatPr defaultRowHeight="15" x14ac:dyDescent="0.25"/>
  <cols>
    <col min="1" max="1" width="5.7109375" style="42" customWidth="1"/>
    <col min="2" max="2" width="72.5703125" customWidth="1"/>
  </cols>
  <sheetData>
    <row r="1" spans="1:4" x14ac:dyDescent="0.25">
      <c r="A1" s="43" t="s">
        <v>0</v>
      </c>
      <c r="B1" s="26"/>
      <c r="C1" s="21" t="s">
        <v>202</v>
      </c>
      <c r="D1" s="26"/>
    </row>
    <row r="2" spans="1:4" x14ac:dyDescent="0.25">
      <c r="A2" s="43" t="s">
        <v>100</v>
      </c>
      <c r="B2" s="26"/>
      <c r="C2" s="26"/>
      <c r="D2" s="26"/>
    </row>
    <row r="3" spans="1:4" x14ac:dyDescent="0.25">
      <c r="A3" s="43" t="s">
        <v>99</v>
      </c>
      <c r="B3" s="26"/>
      <c r="C3" s="26"/>
      <c r="D3" s="26"/>
    </row>
    <row r="4" spans="1:4" x14ac:dyDescent="0.25">
      <c r="A4" s="43" t="s">
        <v>91</v>
      </c>
      <c r="B4" s="26"/>
      <c r="C4" s="26"/>
      <c r="D4" s="26"/>
    </row>
    <row r="5" spans="1:4" x14ac:dyDescent="0.25">
      <c r="A5" s="44"/>
      <c r="B5" s="26"/>
      <c r="C5" s="26"/>
      <c r="D5" s="26"/>
    </row>
    <row r="6" spans="1:4" x14ac:dyDescent="0.25">
      <c r="A6" s="43" t="s">
        <v>186</v>
      </c>
      <c r="B6" s="26"/>
      <c r="C6" s="26"/>
      <c r="D6" s="26"/>
    </row>
    <row r="7" spans="1:4" x14ac:dyDescent="0.25">
      <c r="A7" s="44"/>
      <c r="B7" s="26"/>
      <c r="C7" s="26"/>
      <c r="D7" s="26"/>
    </row>
    <row r="8" spans="1:4" x14ac:dyDescent="0.25">
      <c r="A8" s="44">
        <v>1</v>
      </c>
      <c r="B8" s="26" t="s">
        <v>86</v>
      </c>
      <c r="C8" s="26"/>
      <c r="D8" s="26"/>
    </row>
    <row r="9" spans="1:4" x14ac:dyDescent="0.25">
      <c r="A9" s="44">
        <v>2</v>
      </c>
      <c r="B9" s="26" t="s">
        <v>101</v>
      </c>
      <c r="C9" s="26"/>
      <c r="D9" s="26"/>
    </row>
    <row r="10" spans="1:4" x14ac:dyDescent="0.25">
      <c r="A10" s="44">
        <v>3</v>
      </c>
      <c r="B10" s="26" t="s">
        <v>92</v>
      </c>
      <c r="C10" s="26"/>
      <c r="D10" s="26"/>
    </row>
    <row r="11" spans="1:4" x14ac:dyDescent="0.25">
      <c r="A11" s="44">
        <v>4</v>
      </c>
      <c r="B11" s="26" t="s">
        <v>94</v>
      </c>
      <c r="C11" s="26"/>
      <c r="D11" s="26"/>
    </row>
    <row r="12" spans="1:4" x14ac:dyDescent="0.25">
      <c r="A12" s="44">
        <v>5</v>
      </c>
      <c r="B12" s="26" t="s">
        <v>93</v>
      </c>
      <c r="C12" s="26"/>
      <c r="D12" s="26"/>
    </row>
    <row r="13" spans="1:4" x14ac:dyDescent="0.25">
      <c r="A13" s="44">
        <v>6</v>
      </c>
      <c r="B13" s="26" t="s">
        <v>14</v>
      </c>
      <c r="C13" s="26"/>
      <c r="D13" s="26"/>
    </row>
    <row r="14" spans="1:4" x14ac:dyDescent="0.25">
      <c r="A14" s="44">
        <v>7</v>
      </c>
      <c r="B14" s="26" t="s">
        <v>102</v>
      </c>
      <c r="C14" s="26"/>
      <c r="D14" s="26"/>
    </row>
    <row r="15" spans="1:4" x14ac:dyDescent="0.25">
      <c r="A15" s="44">
        <v>8</v>
      </c>
      <c r="B15" s="26" t="s">
        <v>71</v>
      </c>
      <c r="C15" s="26"/>
      <c r="D15" s="26"/>
    </row>
    <row r="16" spans="1:4" x14ac:dyDescent="0.25">
      <c r="A16" s="44">
        <v>9</v>
      </c>
      <c r="B16" s="26" t="s">
        <v>183</v>
      </c>
      <c r="C16" s="26"/>
      <c r="D16" s="26"/>
    </row>
    <row r="17" spans="1:4" x14ac:dyDescent="0.25">
      <c r="A17" s="44"/>
      <c r="B17" s="26"/>
      <c r="C17" s="26"/>
      <c r="D17" s="26"/>
    </row>
    <row r="18" spans="1:4" x14ac:dyDescent="0.25">
      <c r="A18" s="43" t="s">
        <v>189</v>
      </c>
      <c r="B18" s="26"/>
      <c r="C18" s="26"/>
      <c r="D18" s="26"/>
    </row>
    <row r="20" spans="1:4" x14ac:dyDescent="0.25">
      <c r="A20" s="44">
        <v>10</v>
      </c>
      <c r="B20" s="26" t="s">
        <v>86</v>
      </c>
    </row>
    <row r="21" spans="1:4" x14ac:dyDescent="0.25">
      <c r="A21" s="44">
        <v>11</v>
      </c>
      <c r="B21" s="26" t="s">
        <v>183</v>
      </c>
    </row>
    <row r="22" spans="1:4" x14ac:dyDescent="0.25">
      <c r="A22" s="44"/>
      <c r="B22" s="26"/>
    </row>
    <row r="23" spans="1:4" x14ac:dyDescent="0.25">
      <c r="A23" s="43" t="s">
        <v>188</v>
      </c>
      <c r="B23" s="26"/>
    </row>
    <row r="24" spans="1:4" x14ac:dyDescent="0.25">
      <c r="A24" s="44"/>
      <c r="B24" s="26"/>
    </row>
    <row r="25" spans="1:4" x14ac:dyDescent="0.25">
      <c r="A25" s="44">
        <v>12</v>
      </c>
      <c r="B25" s="26" t="s">
        <v>86</v>
      </c>
    </row>
    <row r="26" spans="1:4" x14ac:dyDescent="0.25">
      <c r="A26" s="44">
        <v>13</v>
      </c>
      <c r="B26" s="26" t="s">
        <v>183</v>
      </c>
    </row>
    <row r="27" spans="1:4" x14ac:dyDescent="0.25">
      <c r="A27" s="44"/>
      <c r="B27" s="26"/>
    </row>
    <row r="28" spans="1:4" x14ac:dyDescent="0.25">
      <c r="A28" s="43" t="s">
        <v>190</v>
      </c>
      <c r="B28" s="26"/>
    </row>
    <row r="29" spans="1:4" x14ac:dyDescent="0.25">
      <c r="A29" s="44"/>
      <c r="B29" s="26"/>
    </row>
    <row r="30" spans="1:4" x14ac:dyDescent="0.25">
      <c r="A30" s="44">
        <v>14</v>
      </c>
      <c r="B30" s="26" t="s">
        <v>86</v>
      </c>
    </row>
    <row r="31" spans="1:4" x14ac:dyDescent="0.25">
      <c r="A31" s="44">
        <v>15</v>
      </c>
      <c r="B31" s="26" t="s">
        <v>183</v>
      </c>
    </row>
  </sheetData>
  <pageMargins left="0.7" right="0.7" top="0.75" bottom="0.75" header="0.3" footer="0.3"/>
  <pageSetup paperSize="9" fitToHeight="0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B5" sqref="B5:L6"/>
    </sheetView>
  </sheetViews>
  <sheetFormatPr defaultRowHeight="15" x14ac:dyDescent="0.25"/>
  <cols>
    <col min="1" max="1" width="16.5703125" customWidth="1"/>
  </cols>
  <sheetData>
    <row r="1" spans="1:12" x14ac:dyDescent="0.25">
      <c r="A1" s="1" t="s">
        <v>0</v>
      </c>
    </row>
    <row r="2" spans="1:12" x14ac:dyDescent="0.25">
      <c r="A2" s="1" t="s">
        <v>99</v>
      </c>
    </row>
    <row r="3" spans="1:12" x14ac:dyDescent="0.25">
      <c r="A3" s="1" t="s">
        <v>182</v>
      </c>
    </row>
    <row r="5" spans="1:12" x14ac:dyDescent="0.25">
      <c r="B5" s="52" t="s">
        <v>59</v>
      </c>
      <c r="C5" s="52" t="s">
        <v>59</v>
      </c>
      <c r="D5" s="52" t="s">
        <v>105</v>
      </c>
      <c r="E5" s="52" t="s">
        <v>105</v>
      </c>
      <c r="F5" s="52" t="s">
        <v>105</v>
      </c>
      <c r="G5" s="52" t="s">
        <v>106</v>
      </c>
      <c r="H5" s="52" t="s">
        <v>106</v>
      </c>
      <c r="I5" s="52" t="s">
        <v>106</v>
      </c>
      <c r="J5" s="52" t="s">
        <v>107</v>
      </c>
      <c r="K5" s="52" t="s">
        <v>107</v>
      </c>
      <c r="L5" s="52" t="s">
        <v>107</v>
      </c>
    </row>
    <row r="6" spans="1:12" x14ac:dyDescent="0.25">
      <c r="B6" s="52" t="s">
        <v>58</v>
      </c>
      <c r="C6" s="52" t="s">
        <v>166</v>
      </c>
      <c r="D6" s="52" t="s">
        <v>167</v>
      </c>
      <c r="E6" s="52" t="s">
        <v>168</v>
      </c>
      <c r="F6" s="52" t="s">
        <v>49</v>
      </c>
      <c r="G6" s="52" t="s">
        <v>167</v>
      </c>
      <c r="H6" s="52" t="s">
        <v>168</v>
      </c>
      <c r="I6" s="52" t="s">
        <v>49</v>
      </c>
      <c r="J6" s="52" t="s">
        <v>167</v>
      </c>
      <c r="K6" s="52" t="s">
        <v>168</v>
      </c>
      <c r="L6" s="52" t="s">
        <v>49</v>
      </c>
    </row>
    <row r="8" spans="1:12" x14ac:dyDescent="0.25">
      <c r="A8" s="8" t="s">
        <v>54</v>
      </c>
      <c r="B8" s="2">
        <f>'2. Memb'!E11</f>
        <v>7106</v>
      </c>
      <c r="C8">
        <v>60</v>
      </c>
      <c r="F8" s="2">
        <f>B8*((C8+D8)/C8)+E8</f>
        <v>7106</v>
      </c>
      <c r="G8">
        <v>2</v>
      </c>
      <c r="I8" s="2">
        <f>F8*((C8+D8+G8)/(C8+D8))+H8</f>
        <v>7342.8666666666677</v>
      </c>
      <c r="J8">
        <v>2</v>
      </c>
      <c r="L8" s="2">
        <f>I8*((C8+D8+G8+J8)/(C8+D8+G8))+K8</f>
        <v>7579.7333333333345</v>
      </c>
    </row>
    <row r="9" spans="1:12" x14ac:dyDescent="0.25">
      <c r="A9" s="8" t="s">
        <v>44</v>
      </c>
      <c r="B9" s="2">
        <f>'2. Memb'!E12</f>
        <v>326</v>
      </c>
      <c r="C9">
        <v>60</v>
      </c>
      <c r="F9" s="2">
        <f t="shared" ref="F9:F15" si="0">B9*((C9+D9)/C9)+E9</f>
        <v>326</v>
      </c>
      <c r="G9">
        <v>2</v>
      </c>
      <c r="I9" s="2">
        <f t="shared" ref="I9:I15" si="1">F9*((C9+D9+G9)/(C9+D9))+H9</f>
        <v>336.86666666666667</v>
      </c>
      <c r="J9">
        <v>2</v>
      </c>
      <c r="L9" s="2">
        <f t="shared" ref="L9:L15" si="2">I9*((C9+D9+G9+J9)/(C9+D9+G9))+K9</f>
        <v>347.73333333333335</v>
      </c>
    </row>
    <row r="10" spans="1:12" x14ac:dyDescent="0.25">
      <c r="A10" s="8" t="s">
        <v>51</v>
      </c>
      <c r="B10" s="2">
        <f>'2. Memb'!E13</f>
        <v>40443</v>
      </c>
      <c r="C10">
        <v>28</v>
      </c>
      <c r="F10" s="2">
        <f t="shared" si="0"/>
        <v>40443</v>
      </c>
      <c r="G10">
        <v>1</v>
      </c>
      <c r="I10" s="2">
        <f t="shared" si="1"/>
        <v>41887.392857142862</v>
      </c>
      <c r="J10">
        <v>1</v>
      </c>
      <c r="L10" s="2">
        <f t="shared" si="2"/>
        <v>43331.785714285725</v>
      </c>
    </row>
    <row r="11" spans="1:12" x14ac:dyDescent="0.25">
      <c r="A11" s="8" t="s">
        <v>45</v>
      </c>
      <c r="B11" s="2">
        <f>'2. Memb'!E14</f>
        <v>8435</v>
      </c>
      <c r="C11">
        <v>22</v>
      </c>
      <c r="F11" s="2">
        <f t="shared" si="0"/>
        <v>8435</v>
      </c>
      <c r="G11">
        <v>1</v>
      </c>
      <c r="I11" s="2">
        <f t="shared" si="1"/>
        <v>8818.4090909090901</v>
      </c>
      <c r="J11">
        <v>1</v>
      </c>
      <c r="L11" s="2">
        <f t="shared" si="2"/>
        <v>9201.8181818181802</v>
      </c>
    </row>
    <row r="12" spans="1:12" x14ac:dyDescent="0.25">
      <c r="A12" s="8" t="s">
        <v>52</v>
      </c>
      <c r="B12" s="2">
        <f>'2. Memb'!E15</f>
        <v>31175</v>
      </c>
      <c r="C12">
        <v>19</v>
      </c>
      <c r="E12" s="2">
        <f>-E20</f>
        <v>600</v>
      </c>
      <c r="F12" s="2">
        <f t="shared" si="0"/>
        <v>31775</v>
      </c>
      <c r="G12">
        <v>0.5</v>
      </c>
      <c r="H12" s="2">
        <f>-H20</f>
        <v>600</v>
      </c>
      <c r="I12" s="2">
        <f t="shared" si="1"/>
        <v>33211.18421052632</v>
      </c>
      <c r="J12">
        <v>0.5</v>
      </c>
      <c r="K12" s="2">
        <f>-K20</f>
        <v>600</v>
      </c>
      <c r="L12" s="2">
        <f t="shared" si="2"/>
        <v>34662.753036437251</v>
      </c>
    </row>
    <row r="13" spans="1:12" x14ac:dyDescent="0.25">
      <c r="A13" s="8" t="s">
        <v>46</v>
      </c>
      <c r="B13" s="2">
        <f>'2. Memb'!E16</f>
        <v>4076</v>
      </c>
      <c r="C13">
        <v>13</v>
      </c>
      <c r="E13" s="2">
        <f>-E21/2</f>
        <v>100</v>
      </c>
      <c r="F13" s="2">
        <f t="shared" si="0"/>
        <v>4176</v>
      </c>
      <c r="G13">
        <v>0.5</v>
      </c>
      <c r="H13" s="2">
        <f>-H21/2</f>
        <v>100</v>
      </c>
      <c r="I13" s="2">
        <f t="shared" si="1"/>
        <v>4436.6153846153848</v>
      </c>
      <c r="J13">
        <v>0.5</v>
      </c>
      <c r="K13" s="2">
        <f>-K21/2</f>
        <v>100</v>
      </c>
      <c r="L13" s="2">
        <f t="shared" si="2"/>
        <v>4700.934472934473</v>
      </c>
    </row>
    <row r="14" spans="1:12" x14ac:dyDescent="0.25">
      <c r="A14" s="8" t="s">
        <v>53</v>
      </c>
      <c r="B14" s="2">
        <f>'2. Memb'!E17</f>
        <v>43184</v>
      </c>
      <c r="C14">
        <v>13</v>
      </c>
      <c r="E14" s="2">
        <f>-E19</f>
        <v>1200</v>
      </c>
      <c r="F14" s="2">
        <f t="shared" si="0"/>
        <v>44384</v>
      </c>
      <c r="G14">
        <v>0.5</v>
      </c>
      <c r="H14" s="2">
        <f>-H19</f>
        <v>1200</v>
      </c>
      <c r="I14" s="2">
        <f t="shared" si="1"/>
        <v>47291.076923076929</v>
      </c>
      <c r="J14">
        <v>0.5</v>
      </c>
      <c r="K14" s="2">
        <f>-K19</f>
        <v>1200</v>
      </c>
      <c r="L14" s="2">
        <f t="shared" si="2"/>
        <v>50242.598290598296</v>
      </c>
    </row>
    <row r="15" spans="1:12" x14ac:dyDescent="0.25">
      <c r="A15" s="8" t="s">
        <v>47</v>
      </c>
      <c r="B15" s="2">
        <f>'2. Memb'!E18</f>
        <v>1886</v>
      </c>
      <c r="C15">
        <v>9</v>
      </c>
      <c r="E15" s="2">
        <f>-E21/2</f>
        <v>100</v>
      </c>
      <c r="F15" s="2">
        <f t="shared" si="0"/>
        <v>1986</v>
      </c>
      <c r="G15">
        <v>0.5</v>
      </c>
      <c r="H15" s="2">
        <f>-H21/2</f>
        <v>100</v>
      </c>
      <c r="I15" s="2">
        <f t="shared" si="1"/>
        <v>2196.3333333333335</v>
      </c>
      <c r="J15">
        <v>0.5</v>
      </c>
      <c r="K15" s="2">
        <f>-K21/2</f>
        <v>100</v>
      </c>
      <c r="L15" s="2">
        <f t="shared" si="2"/>
        <v>2411.9298245614036</v>
      </c>
    </row>
    <row r="16" spans="1:12" x14ac:dyDescent="0.25">
      <c r="B16" s="49">
        <f>SUM(B8:B15)</f>
        <v>136631</v>
      </c>
      <c r="E16" s="49">
        <f t="shared" ref="E16:H16" si="3">SUM(E8:E15)</f>
        <v>2000</v>
      </c>
      <c r="F16" s="49">
        <f t="shared" si="3"/>
        <v>138631</v>
      </c>
      <c r="H16" s="49">
        <f t="shared" si="3"/>
        <v>2000</v>
      </c>
      <c r="I16" s="49">
        <f t="shared" ref="I16" si="4">SUM(I8:I15)</f>
        <v>145520.74513293727</v>
      </c>
      <c r="K16" s="49">
        <f>SUM(K8:K15)</f>
        <v>2000</v>
      </c>
      <c r="L16" s="49">
        <f>SUM(L8:L15)</f>
        <v>152479.286187302</v>
      </c>
    </row>
    <row r="17" spans="1:12" x14ac:dyDescent="0.25">
      <c r="E17" s="2"/>
      <c r="H17" s="2"/>
      <c r="K17" s="2"/>
    </row>
    <row r="18" spans="1:12" x14ac:dyDescent="0.25">
      <c r="E18" s="2"/>
      <c r="H18" s="2"/>
      <c r="K18" s="2"/>
    </row>
    <row r="19" spans="1:12" x14ac:dyDescent="0.25">
      <c r="A19" t="s">
        <v>169</v>
      </c>
      <c r="B19" s="2">
        <f>'2. Memb'!E22</f>
        <v>8000</v>
      </c>
      <c r="C19">
        <v>2</v>
      </c>
      <c r="D19">
        <v>0.25</v>
      </c>
      <c r="E19" s="2">
        <v>-1200</v>
      </c>
      <c r="F19" s="2">
        <f t="shared" ref="F19:F22" si="5">B19*((C19+D19)/C19)+E19</f>
        <v>7800</v>
      </c>
      <c r="G19">
        <v>0.25</v>
      </c>
      <c r="H19" s="2">
        <v>-1200</v>
      </c>
      <c r="I19" s="2">
        <f t="shared" ref="I19:I22" si="6">F19*((C19+D19+G19)/(C19+D19))+H19</f>
        <v>7466.6666666666679</v>
      </c>
      <c r="J19">
        <v>0.25</v>
      </c>
      <c r="K19" s="2">
        <v>-1200</v>
      </c>
      <c r="L19" s="2">
        <f t="shared" ref="L19:L22" si="7">I19*((C19+D19+G19+J19)/(C19+D19+G19))+K19</f>
        <v>7013.3333333333358</v>
      </c>
    </row>
    <row r="20" spans="1:12" x14ac:dyDescent="0.25">
      <c r="A20" t="s">
        <v>170</v>
      </c>
      <c r="B20" s="2">
        <f>'2. Memb'!E23</f>
        <v>4000</v>
      </c>
      <c r="C20">
        <v>6</v>
      </c>
      <c r="E20" s="2">
        <v>-600</v>
      </c>
      <c r="F20" s="2">
        <f t="shared" si="5"/>
        <v>3400</v>
      </c>
      <c r="H20" s="2">
        <v>-600</v>
      </c>
      <c r="I20" s="2">
        <f t="shared" si="6"/>
        <v>2800</v>
      </c>
      <c r="K20" s="2">
        <v>-600</v>
      </c>
      <c r="L20" s="2">
        <f t="shared" si="7"/>
        <v>2200</v>
      </c>
    </row>
    <row r="21" spans="1:12" x14ac:dyDescent="0.25">
      <c r="A21" t="s">
        <v>171</v>
      </c>
      <c r="B21" s="2">
        <f>'2. Memb'!E24</f>
        <v>2000</v>
      </c>
      <c r="C21">
        <v>0.5</v>
      </c>
      <c r="D21">
        <v>0.06</v>
      </c>
      <c r="E21" s="2">
        <v>-200</v>
      </c>
      <c r="F21" s="2">
        <f t="shared" si="5"/>
        <v>2040</v>
      </c>
      <c r="G21">
        <v>0.06</v>
      </c>
      <c r="H21" s="2">
        <v>-200</v>
      </c>
      <c r="I21" s="2">
        <f t="shared" si="6"/>
        <v>2058.5714285714289</v>
      </c>
      <c r="J21">
        <v>0.06</v>
      </c>
      <c r="K21" s="2">
        <v>-200</v>
      </c>
      <c r="L21" s="2">
        <f t="shared" si="7"/>
        <v>2057.7880184331802</v>
      </c>
    </row>
    <row r="22" spans="1:12" x14ac:dyDescent="0.25">
      <c r="A22" t="s">
        <v>172</v>
      </c>
      <c r="B22" s="2">
        <f>'2. Memb'!E25</f>
        <v>650</v>
      </c>
      <c r="C22">
        <v>2</v>
      </c>
      <c r="D22">
        <v>0.25</v>
      </c>
      <c r="F22" s="2">
        <f t="shared" si="5"/>
        <v>731.25</v>
      </c>
      <c r="G22">
        <v>0.25</v>
      </c>
      <c r="I22" s="2">
        <f t="shared" si="6"/>
        <v>812.5</v>
      </c>
      <c r="J22">
        <v>0.25</v>
      </c>
      <c r="K22" s="2"/>
      <c r="L22" s="2">
        <f t="shared" si="7"/>
        <v>893.75000000000011</v>
      </c>
    </row>
    <row r="23" spans="1:12" x14ac:dyDescent="0.25">
      <c r="B23" s="49">
        <f>SUM(B19:B22)</f>
        <v>14650</v>
      </c>
      <c r="E23" s="49">
        <f>SUM(E19:E22)</f>
        <v>-2000</v>
      </c>
      <c r="F23" s="49">
        <f>SUM(F19:F22)</f>
        <v>13971.25</v>
      </c>
      <c r="H23" s="49">
        <f>SUM(H19:H22)</f>
        <v>-2000</v>
      </c>
      <c r="I23" s="49">
        <f>SUM(I19:I22)</f>
        <v>13137.738095238097</v>
      </c>
      <c r="K23" s="49">
        <f>SUM(K19:K22)</f>
        <v>-2000</v>
      </c>
      <c r="L23" s="49">
        <f>SUM(L19:L22)</f>
        <v>12164.871351766516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pane xSplit="1" ySplit="8" topLeftCell="B47" activePane="bottomRight" state="frozen"/>
      <selection pane="topRight" activeCell="B1" sqref="B1"/>
      <selection pane="bottomLeft" activeCell="A8" sqref="A8"/>
      <selection pane="bottomRight" activeCell="B65" sqref="B65"/>
    </sheetView>
  </sheetViews>
  <sheetFormatPr defaultRowHeight="14.25" x14ac:dyDescent="0.2"/>
  <cols>
    <col min="1" max="1" width="30.140625" style="26" customWidth="1"/>
    <col min="2" max="2" width="9.7109375" style="8" customWidth="1"/>
    <col min="3" max="3" width="9.7109375" style="22" customWidth="1"/>
    <col min="4" max="5" width="9.7109375" style="8" customWidth="1"/>
    <col min="6" max="8" width="9.7109375" style="22" customWidth="1"/>
    <col min="9" max="251" width="9.140625" style="26"/>
    <col min="252" max="252" width="26.28515625" style="26" customWidth="1"/>
    <col min="253" max="507" width="9.140625" style="26"/>
    <col min="508" max="508" width="26.28515625" style="26" customWidth="1"/>
    <col min="509" max="763" width="9.140625" style="26"/>
    <col min="764" max="764" width="26.28515625" style="26" customWidth="1"/>
    <col min="765" max="1019" width="9.140625" style="26"/>
    <col min="1020" max="1020" width="26.28515625" style="26" customWidth="1"/>
    <col min="1021" max="1275" width="9.140625" style="26"/>
    <col min="1276" max="1276" width="26.28515625" style="26" customWidth="1"/>
    <col min="1277" max="1531" width="9.140625" style="26"/>
    <col min="1532" max="1532" width="26.28515625" style="26" customWidth="1"/>
    <col min="1533" max="1787" width="9.140625" style="26"/>
    <col min="1788" max="1788" width="26.28515625" style="26" customWidth="1"/>
    <col min="1789" max="2043" width="9.140625" style="26"/>
    <col min="2044" max="2044" width="26.28515625" style="26" customWidth="1"/>
    <col min="2045" max="2299" width="9.140625" style="26"/>
    <col min="2300" max="2300" width="26.28515625" style="26" customWidth="1"/>
    <col min="2301" max="2555" width="9.140625" style="26"/>
    <col min="2556" max="2556" width="26.28515625" style="26" customWidth="1"/>
    <col min="2557" max="2811" width="9.140625" style="26"/>
    <col min="2812" max="2812" width="26.28515625" style="26" customWidth="1"/>
    <col min="2813" max="3067" width="9.140625" style="26"/>
    <col min="3068" max="3068" width="26.28515625" style="26" customWidth="1"/>
    <col min="3069" max="3323" width="9.140625" style="26"/>
    <col min="3324" max="3324" width="26.28515625" style="26" customWidth="1"/>
    <col min="3325" max="3579" width="9.140625" style="26"/>
    <col min="3580" max="3580" width="26.28515625" style="26" customWidth="1"/>
    <col min="3581" max="3835" width="9.140625" style="26"/>
    <col min="3836" max="3836" width="26.28515625" style="26" customWidth="1"/>
    <col min="3837" max="4091" width="9.140625" style="26"/>
    <col min="4092" max="4092" width="26.28515625" style="26" customWidth="1"/>
    <col min="4093" max="4347" width="9.140625" style="26"/>
    <col min="4348" max="4348" width="26.28515625" style="26" customWidth="1"/>
    <col min="4349" max="4603" width="9.140625" style="26"/>
    <col min="4604" max="4604" width="26.28515625" style="26" customWidth="1"/>
    <col min="4605" max="4859" width="9.140625" style="26"/>
    <col min="4860" max="4860" width="26.28515625" style="26" customWidth="1"/>
    <col min="4861" max="5115" width="9.140625" style="26"/>
    <col min="5116" max="5116" width="26.28515625" style="26" customWidth="1"/>
    <col min="5117" max="5371" width="9.140625" style="26"/>
    <col min="5372" max="5372" width="26.28515625" style="26" customWidth="1"/>
    <col min="5373" max="5627" width="9.140625" style="26"/>
    <col min="5628" max="5628" width="26.28515625" style="26" customWidth="1"/>
    <col min="5629" max="5883" width="9.140625" style="26"/>
    <col min="5884" max="5884" width="26.28515625" style="26" customWidth="1"/>
    <col min="5885" max="6139" width="9.140625" style="26"/>
    <col min="6140" max="6140" width="26.28515625" style="26" customWidth="1"/>
    <col min="6141" max="6395" width="9.140625" style="26"/>
    <col min="6396" max="6396" width="26.28515625" style="26" customWidth="1"/>
    <col min="6397" max="6651" width="9.140625" style="26"/>
    <col min="6652" max="6652" width="26.28515625" style="26" customWidth="1"/>
    <col min="6653" max="6907" width="9.140625" style="26"/>
    <col min="6908" max="6908" width="26.28515625" style="26" customWidth="1"/>
    <col min="6909" max="7163" width="9.140625" style="26"/>
    <col min="7164" max="7164" width="26.28515625" style="26" customWidth="1"/>
    <col min="7165" max="7419" width="9.140625" style="26"/>
    <col min="7420" max="7420" width="26.28515625" style="26" customWidth="1"/>
    <col min="7421" max="7675" width="9.140625" style="26"/>
    <col min="7676" max="7676" width="26.28515625" style="26" customWidth="1"/>
    <col min="7677" max="7931" width="9.140625" style="26"/>
    <col min="7932" max="7932" width="26.28515625" style="26" customWidth="1"/>
    <col min="7933" max="8187" width="9.140625" style="26"/>
    <col min="8188" max="8188" width="26.28515625" style="26" customWidth="1"/>
    <col min="8189" max="8443" width="9.140625" style="26"/>
    <col min="8444" max="8444" width="26.28515625" style="26" customWidth="1"/>
    <col min="8445" max="8699" width="9.140625" style="26"/>
    <col min="8700" max="8700" width="26.28515625" style="26" customWidth="1"/>
    <col min="8701" max="8955" width="9.140625" style="26"/>
    <col min="8956" max="8956" width="26.28515625" style="26" customWidth="1"/>
    <col min="8957" max="9211" width="9.140625" style="26"/>
    <col min="9212" max="9212" width="26.28515625" style="26" customWidth="1"/>
    <col min="9213" max="9467" width="9.140625" style="26"/>
    <col min="9468" max="9468" width="26.28515625" style="26" customWidth="1"/>
    <col min="9469" max="9723" width="9.140625" style="26"/>
    <col min="9724" max="9724" width="26.28515625" style="26" customWidth="1"/>
    <col min="9725" max="9979" width="9.140625" style="26"/>
    <col min="9980" max="9980" width="26.28515625" style="26" customWidth="1"/>
    <col min="9981" max="10235" width="9.140625" style="26"/>
    <col min="10236" max="10236" width="26.28515625" style="26" customWidth="1"/>
    <col min="10237" max="10491" width="9.140625" style="26"/>
    <col min="10492" max="10492" width="26.28515625" style="26" customWidth="1"/>
    <col min="10493" max="10747" width="9.140625" style="26"/>
    <col min="10748" max="10748" width="26.28515625" style="26" customWidth="1"/>
    <col min="10749" max="11003" width="9.140625" style="26"/>
    <col min="11004" max="11004" width="26.28515625" style="26" customWidth="1"/>
    <col min="11005" max="11259" width="9.140625" style="26"/>
    <col min="11260" max="11260" width="26.28515625" style="26" customWidth="1"/>
    <col min="11261" max="11515" width="9.140625" style="26"/>
    <col min="11516" max="11516" width="26.28515625" style="26" customWidth="1"/>
    <col min="11517" max="11771" width="9.140625" style="26"/>
    <col min="11772" max="11772" width="26.28515625" style="26" customWidth="1"/>
    <col min="11773" max="12027" width="9.140625" style="26"/>
    <col min="12028" max="12028" width="26.28515625" style="26" customWidth="1"/>
    <col min="12029" max="12283" width="9.140625" style="26"/>
    <col min="12284" max="12284" width="26.28515625" style="26" customWidth="1"/>
    <col min="12285" max="12539" width="9.140625" style="26"/>
    <col min="12540" max="12540" width="26.28515625" style="26" customWidth="1"/>
    <col min="12541" max="12795" width="9.140625" style="26"/>
    <col min="12796" max="12796" width="26.28515625" style="26" customWidth="1"/>
    <col min="12797" max="13051" width="9.140625" style="26"/>
    <col min="13052" max="13052" width="26.28515625" style="26" customWidth="1"/>
    <col min="13053" max="13307" width="9.140625" style="26"/>
    <col min="13308" max="13308" width="26.28515625" style="26" customWidth="1"/>
    <col min="13309" max="13563" width="9.140625" style="26"/>
    <col min="13564" max="13564" width="26.28515625" style="26" customWidth="1"/>
    <col min="13565" max="13819" width="9.140625" style="26"/>
    <col min="13820" max="13820" width="26.28515625" style="26" customWidth="1"/>
    <col min="13821" max="14075" width="9.140625" style="26"/>
    <col min="14076" max="14076" width="26.28515625" style="26" customWidth="1"/>
    <col min="14077" max="14331" width="9.140625" style="26"/>
    <col min="14332" max="14332" width="26.28515625" style="26" customWidth="1"/>
    <col min="14333" max="14587" width="9.140625" style="26"/>
    <col min="14588" max="14588" width="26.28515625" style="26" customWidth="1"/>
    <col min="14589" max="14843" width="9.140625" style="26"/>
    <col min="14844" max="14844" width="26.28515625" style="26" customWidth="1"/>
    <col min="14845" max="15099" width="9.140625" style="26"/>
    <col min="15100" max="15100" width="26.28515625" style="26" customWidth="1"/>
    <col min="15101" max="15355" width="9.140625" style="26"/>
    <col min="15356" max="15356" width="26.28515625" style="26" customWidth="1"/>
    <col min="15357" max="15611" width="9.140625" style="26"/>
    <col min="15612" max="15612" width="26.28515625" style="26" customWidth="1"/>
    <col min="15613" max="15867" width="9.140625" style="26"/>
    <col min="15868" max="15868" width="26.28515625" style="26" customWidth="1"/>
    <col min="15869" max="16123" width="9.140625" style="26"/>
    <col min="16124" max="16124" width="26.28515625" style="26" customWidth="1"/>
    <col min="16125" max="16384" width="9.140625" style="26"/>
  </cols>
  <sheetData>
    <row r="1" spans="1:8" ht="15" x14ac:dyDescent="0.25">
      <c r="A1" s="21" t="s">
        <v>0</v>
      </c>
      <c r="B1" s="7"/>
      <c r="C1" s="23"/>
    </row>
    <row r="2" spans="1:8" ht="15" x14ac:dyDescent="0.25">
      <c r="A2" s="43" t="s">
        <v>99</v>
      </c>
      <c r="B2" s="7"/>
      <c r="C2" s="23"/>
      <c r="D2" s="7"/>
      <c r="E2" s="7"/>
    </row>
    <row r="3" spans="1:8" ht="15" x14ac:dyDescent="0.25">
      <c r="A3" s="21" t="s">
        <v>196</v>
      </c>
      <c r="B3" s="7"/>
      <c r="C3" s="23"/>
      <c r="D3" s="7"/>
      <c r="E3" s="7"/>
    </row>
    <row r="4" spans="1:8" ht="15" x14ac:dyDescent="0.25">
      <c r="A4" s="21" t="s">
        <v>191</v>
      </c>
      <c r="B4" s="7"/>
      <c r="C4" s="23"/>
      <c r="D4" s="7"/>
      <c r="E4" s="7"/>
    </row>
    <row r="5" spans="1:8" ht="15" x14ac:dyDescent="0.25">
      <c r="A5" s="21"/>
      <c r="B5" s="7"/>
      <c r="C5" s="23"/>
      <c r="D5" s="7"/>
      <c r="E5" s="7"/>
    </row>
    <row r="6" spans="1:8" ht="15" x14ac:dyDescent="0.25">
      <c r="A6" s="21"/>
      <c r="B6" s="11" t="s">
        <v>48</v>
      </c>
      <c r="C6" s="24" t="s">
        <v>59</v>
      </c>
      <c r="D6" s="11" t="s">
        <v>59</v>
      </c>
      <c r="E6" s="11" t="s">
        <v>59</v>
      </c>
      <c r="F6" s="24" t="s">
        <v>105</v>
      </c>
      <c r="G6" s="24" t="s">
        <v>106</v>
      </c>
      <c r="H6" s="24" t="s">
        <v>107</v>
      </c>
    </row>
    <row r="7" spans="1:8" s="32" customFormat="1" ht="12.75" x14ac:dyDescent="0.2">
      <c r="A7" s="11"/>
      <c r="B7" s="11" t="s">
        <v>115</v>
      </c>
      <c r="C7" s="24" t="s">
        <v>67</v>
      </c>
      <c r="D7" s="11" t="s">
        <v>104</v>
      </c>
      <c r="E7" s="11" t="s">
        <v>67</v>
      </c>
      <c r="F7" s="24" t="s">
        <v>67</v>
      </c>
      <c r="G7" s="24" t="s">
        <v>67</v>
      </c>
      <c r="H7" s="24" t="s">
        <v>67</v>
      </c>
    </row>
    <row r="8" spans="1:8" s="32" customFormat="1" ht="12.75" x14ac:dyDescent="0.2">
      <c r="A8" s="11"/>
      <c r="B8" s="11" t="s">
        <v>56</v>
      </c>
      <c r="C8" s="24" t="s">
        <v>49</v>
      </c>
      <c r="D8" s="11" t="s">
        <v>57</v>
      </c>
      <c r="E8" s="11" t="s">
        <v>58</v>
      </c>
      <c r="F8" s="24" t="s">
        <v>49</v>
      </c>
      <c r="G8" s="24" t="s">
        <v>49</v>
      </c>
      <c r="H8" s="24" t="s">
        <v>49</v>
      </c>
    </row>
    <row r="9" spans="1:8" s="32" customFormat="1" ht="12.75" x14ac:dyDescent="0.2">
      <c r="A9" s="11"/>
      <c r="B9" s="11"/>
      <c r="C9" s="24"/>
      <c r="D9" s="11"/>
      <c r="E9" s="11"/>
      <c r="F9" s="41"/>
      <c r="G9" s="41"/>
      <c r="H9" s="41"/>
    </row>
    <row r="10" spans="1:8" s="8" customFormat="1" ht="12.75" x14ac:dyDescent="0.2">
      <c r="A10" s="7" t="s">
        <v>7</v>
      </c>
      <c r="B10" s="7"/>
      <c r="C10" s="23"/>
      <c r="D10" s="7"/>
      <c r="E10" s="7"/>
      <c r="F10" s="22"/>
      <c r="G10" s="22"/>
      <c r="H10" s="22"/>
    </row>
    <row r="11" spans="1:8" s="8" customFormat="1" ht="12.75" x14ac:dyDescent="0.2">
      <c r="C11" s="22"/>
      <c r="F11" s="22"/>
      <c r="G11" s="22"/>
      <c r="H11" s="22"/>
    </row>
    <row r="12" spans="1:8" s="8" customFormat="1" ht="12.75" x14ac:dyDescent="0.2">
      <c r="A12" s="8" t="s">
        <v>108</v>
      </c>
      <c r="B12" s="5">
        <f>'2. Memb'!B31-B13</f>
        <v>140313</v>
      </c>
      <c r="C12" s="6">
        <f>'2. Memb'!C31-C13</f>
        <v>124900</v>
      </c>
      <c r="D12" s="5">
        <f>'2. Memb'!D31-D13</f>
        <v>126543.48166666667</v>
      </c>
      <c r="E12" s="5">
        <f>'2. Memb'!E31-E13</f>
        <v>137672.66666666666</v>
      </c>
      <c r="F12" s="6">
        <f>'2. Memb'!F31-F13</f>
        <v>139672.66666666666</v>
      </c>
      <c r="G12" s="6">
        <f>'2. Memb'!G31-G13+'11. Workings 2'!I17-'9. Workings'!I16</f>
        <v>156373.2590449024</v>
      </c>
      <c r="H12" s="6">
        <f>'2. Memb'!H31-H13+'11. Workings 2'!L17-'9. Workings'!L16</f>
        <v>158373.25904490243</v>
      </c>
    </row>
    <row r="13" spans="1:8" s="8" customFormat="1" ht="12.75" x14ac:dyDescent="0.2">
      <c r="A13" s="8" t="s">
        <v>109</v>
      </c>
      <c r="B13" s="5">
        <f>SUM('2. Memb'!B22:B26)</f>
        <v>27492</v>
      </c>
      <c r="C13" s="6">
        <f>SUM('2. Memb'!C22:C26)</f>
        <v>14650</v>
      </c>
      <c r="D13" s="5">
        <f>SUM('2. Memb'!D22:D26)</f>
        <v>2554</v>
      </c>
      <c r="E13" s="5">
        <f>SUM('2. Memb'!E22:E26)</f>
        <v>14650</v>
      </c>
      <c r="F13" s="6">
        <f>SUM('2. Memb'!F22:F26)</f>
        <v>13971.25</v>
      </c>
      <c r="G13" s="6">
        <f>SUM('2. Memb'!G22:G26)</f>
        <v>13137.738095238097</v>
      </c>
      <c r="H13" s="6">
        <f>SUM('2. Memb'!H22:H26)</f>
        <v>12164.871351766516</v>
      </c>
    </row>
    <row r="14" spans="1:8" s="8" customFormat="1" ht="12.75" x14ac:dyDescent="0.2">
      <c r="A14" s="8" t="s">
        <v>10</v>
      </c>
      <c r="B14" s="5">
        <f>'3. Home'!B20</f>
        <v>5047</v>
      </c>
      <c r="C14" s="6">
        <f>'3. Home'!C20</f>
        <v>2790</v>
      </c>
      <c r="D14" s="5">
        <f>'3. Home'!D20</f>
        <v>816</v>
      </c>
      <c r="E14" s="5">
        <f>'3. Home'!E20</f>
        <v>2560</v>
      </c>
      <c r="F14" s="6">
        <f>'3. Home'!F20</f>
        <v>2000</v>
      </c>
      <c r="G14" s="6">
        <f>'3. Home'!G20</f>
        <v>2000</v>
      </c>
      <c r="H14" s="6">
        <f>'3. Home'!H20</f>
        <v>2000</v>
      </c>
    </row>
    <row r="15" spans="1:8" s="8" customFormat="1" ht="12.75" x14ac:dyDescent="0.2">
      <c r="A15" s="8" t="s">
        <v>11</v>
      </c>
      <c r="B15" s="5">
        <f>'1. Summary'!B14</f>
        <v>374922</v>
      </c>
      <c r="C15" s="6">
        <v>349000</v>
      </c>
      <c r="D15" s="5">
        <f>'1. Summary'!D14</f>
        <v>90640</v>
      </c>
      <c r="E15" s="5">
        <v>349000</v>
      </c>
      <c r="F15" s="6">
        <v>349000</v>
      </c>
      <c r="G15" s="6">
        <v>349000</v>
      </c>
      <c r="H15" s="6">
        <v>349000</v>
      </c>
    </row>
    <row r="16" spans="1:8" s="8" customFormat="1" ht="12.75" x14ac:dyDescent="0.2">
      <c r="A16" s="8" t="s">
        <v>13</v>
      </c>
      <c r="B16" s="5">
        <f>'5. Int'!B21</f>
        <v>17303.96</v>
      </c>
      <c r="C16" s="6">
        <f>'5. Int'!C21</f>
        <v>45050</v>
      </c>
      <c r="D16" s="5">
        <f>'5. Int'!D21</f>
        <v>13964</v>
      </c>
      <c r="E16" s="5">
        <f>'5. Int'!E21</f>
        <v>31684</v>
      </c>
      <c r="F16" s="6">
        <f>'5. Int'!F21</f>
        <v>18500</v>
      </c>
      <c r="G16" s="6">
        <f>'5. Int'!G21</f>
        <v>28000</v>
      </c>
      <c r="H16" s="6">
        <f>'5. Int'!H21</f>
        <v>31500</v>
      </c>
    </row>
    <row r="17" spans="1:8" s="8" customFormat="1" ht="12.75" x14ac:dyDescent="0.2">
      <c r="A17" s="8" t="s">
        <v>14</v>
      </c>
      <c r="B17" s="5">
        <f>'6. British'!B18</f>
        <v>121861</v>
      </c>
      <c r="C17" s="6">
        <f>'6. British'!C18</f>
        <v>53000</v>
      </c>
      <c r="D17" s="5">
        <f>'6. British'!D18</f>
        <v>3408</v>
      </c>
      <c r="E17" s="5">
        <f>'6. British'!E18</f>
        <v>58400</v>
      </c>
      <c r="F17" s="6">
        <f>'6. British'!F18</f>
        <v>50000</v>
      </c>
      <c r="G17" s="6">
        <f>'6. British'!G18</f>
        <v>50000</v>
      </c>
      <c r="H17" s="6">
        <f>'6. British'!H18</f>
        <v>50000</v>
      </c>
    </row>
    <row r="18" spans="1:8" s="8" customFormat="1" ht="12.75" x14ac:dyDescent="0.2">
      <c r="A18" s="8" t="s">
        <v>110</v>
      </c>
      <c r="B18" s="5">
        <f>'7. Comm'!B15</f>
        <v>450</v>
      </c>
      <c r="C18" s="6">
        <f>'7. Comm'!C15</f>
        <v>0</v>
      </c>
      <c r="D18" s="5">
        <f>'7. Comm'!D15</f>
        <v>0</v>
      </c>
      <c r="E18" s="5">
        <f>'7. Comm'!E15</f>
        <v>0</v>
      </c>
      <c r="F18" s="6">
        <f>'7. Comm'!F15</f>
        <v>0</v>
      </c>
      <c r="G18" s="6">
        <f>'7. Comm'!G15</f>
        <v>0</v>
      </c>
      <c r="H18" s="6">
        <f>'7. Comm'!H15</f>
        <v>0</v>
      </c>
    </row>
    <row r="19" spans="1:8" s="8" customFormat="1" ht="12.75" x14ac:dyDescent="0.2">
      <c r="A19" s="8" t="s">
        <v>71</v>
      </c>
      <c r="B19" s="5">
        <f>'8. Admin'!B17</f>
        <v>18977</v>
      </c>
      <c r="C19" s="6">
        <f>'8. Admin'!C17</f>
        <v>6050</v>
      </c>
      <c r="D19" s="5">
        <f>'8. Admin'!D17</f>
        <v>2877</v>
      </c>
      <c r="E19" s="5">
        <f>'8. Admin'!E17</f>
        <v>3261</v>
      </c>
      <c r="F19" s="6">
        <f>'8. Admin'!F17</f>
        <v>3900</v>
      </c>
      <c r="G19" s="6">
        <f>'8. Admin'!G17</f>
        <v>3900</v>
      </c>
      <c r="H19" s="6">
        <f>'8. Admin'!H17</f>
        <v>3900</v>
      </c>
    </row>
    <row r="20" spans="1:8" s="8" customFormat="1" ht="12.75" x14ac:dyDescent="0.2">
      <c r="B20" s="33"/>
      <c r="C20" s="34"/>
      <c r="D20" s="33"/>
      <c r="E20" s="33"/>
      <c r="F20" s="34"/>
      <c r="G20" s="34"/>
      <c r="H20" s="34"/>
    </row>
    <row r="21" spans="1:8" s="8" customFormat="1" ht="12.75" x14ac:dyDescent="0.2">
      <c r="B21" s="15">
        <f t="shared" ref="B21:H21" si="0">SUM(B12:B19)</f>
        <v>706365.96</v>
      </c>
      <c r="C21" s="16">
        <f t="shared" si="0"/>
        <v>595440</v>
      </c>
      <c r="D21" s="15">
        <f t="shared" si="0"/>
        <v>240802.48166666669</v>
      </c>
      <c r="E21" s="15">
        <f t="shared" si="0"/>
        <v>597227.66666666663</v>
      </c>
      <c r="F21" s="16">
        <f t="shared" si="0"/>
        <v>577043.91666666663</v>
      </c>
      <c r="G21" s="16">
        <f t="shared" si="0"/>
        <v>602410.99714014051</v>
      </c>
      <c r="H21" s="16">
        <f t="shared" si="0"/>
        <v>606938.13039666892</v>
      </c>
    </row>
    <row r="22" spans="1:8" s="8" customFormat="1" ht="12.75" x14ac:dyDescent="0.2">
      <c r="C22" s="22"/>
      <c r="F22" s="22"/>
      <c r="G22" s="22"/>
      <c r="H22" s="22"/>
    </row>
    <row r="23" spans="1:8" s="8" customFormat="1" ht="12.75" x14ac:dyDescent="0.2">
      <c r="A23" s="7" t="s">
        <v>9</v>
      </c>
      <c r="C23" s="22"/>
      <c r="F23" s="22"/>
      <c r="G23" s="22"/>
      <c r="H23" s="22"/>
    </row>
    <row r="24" spans="1:8" s="8" customFormat="1" ht="12.75" x14ac:dyDescent="0.2">
      <c r="C24" s="22"/>
      <c r="F24" s="22"/>
      <c r="G24" s="22"/>
      <c r="H24" s="22"/>
    </row>
    <row r="25" spans="1:8" s="8" customFormat="1" ht="12.75" x14ac:dyDescent="0.2">
      <c r="A25" s="8" t="s">
        <v>108</v>
      </c>
      <c r="B25" s="5">
        <f>'2. Memb'!B40</f>
        <v>21848</v>
      </c>
      <c r="C25" s="6">
        <f>'2. Memb'!C40</f>
        <v>11300</v>
      </c>
      <c r="D25" s="5">
        <f>'2. Memb'!D40</f>
        <v>9017</v>
      </c>
      <c r="E25" s="5">
        <f>'2. Memb'!E40</f>
        <v>17611</v>
      </c>
      <c r="F25" s="6">
        <f>'2. Memb'!F40</f>
        <v>15650</v>
      </c>
      <c r="G25" s="6">
        <f>'2. Memb'!G40</f>
        <v>15650</v>
      </c>
      <c r="H25" s="6">
        <f>'2. Memb'!H40</f>
        <v>15650</v>
      </c>
    </row>
    <row r="26" spans="1:8" s="8" customFormat="1" ht="12.75" x14ac:dyDescent="0.2">
      <c r="A26" s="8" t="s">
        <v>10</v>
      </c>
      <c r="B26" s="5">
        <f>'3. Home'!B32</f>
        <v>13455</v>
      </c>
      <c r="C26" s="6">
        <f>'3. Home'!C32</f>
        <v>9300</v>
      </c>
      <c r="D26" s="5">
        <f>'3. Home'!D32</f>
        <v>3300</v>
      </c>
      <c r="E26" s="5">
        <f>'3. Home'!E32</f>
        <v>8600</v>
      </c>
      <c r="F26" s="6">
        <f>'3. Home'!F32</f>
        <v>10600</v>
      </c>
      <c r="G26" s="6">
        <f>'3. Home'!G32</f>
        <v>10600</v>
      </c>
      <c r="H26" s="6">
        <f>'3. Home'!H32</f>
        <v>10600</v>
      </c>
    </row>
    <row r="27" spans="1:8" s="8" customFormat="1" ht="12.75" x14ac:dyDescent="0.2">
      <c r="A27" s="8" t="s">
        <v>11</v>
      </c>
      <c r="B27" s="5">
        <f>'1. Summary'!B26</f>
        <v>374618</v>
      </c>
      <c r="C27" s="6">
        <v>349000</v>
      </c>
      <c r="D27" s="5">
        <f>'1. Summary'!D26</f>
        <v>79613</v>
      </c>
      <c r="E27" s="5">
        <v>349000</v>
      </c>
      <c r="F27" s="6">
        <v>354000</v>
      </c>
      <c r="G27" s="6">
        <v>354000</v>
      </c>
      <c r="H27" s="6">
        <v>354000</v>
      </c>
    </row>
    <row r="28" spans="1:8" s="8" customFormat="1" ht="12.75" x14ac:dyDescent="0.2">
      <c r="A28" s="8" t="s">
        <v>13</v>
      </c>
      <c r="B28" s="5">
        <f>'5. Int'!B37</f>
        <v>39673</v>
      </c>
      <c r="C28" s="6">
        <f>'5. Int'!C37</f>
        <v>89400</v>
      </c>
      <c r="D28" s="5">
        <f>'5. Int'!D37</f>
        <v>34481</v>
      </c>
      <c r="E28" s="5">
        <f>'5. Int'!E37</f>
        <v>77314</v>
      </c>
      <c r="F28" s="6">
        <f>'5. Int'!F37</f>
        <v>28805</v>
      </c>
      <c r="G28" s="6">
        <f>'5. Int'!G37</f>
        <v>62305</v>
      </c>
      <c r="H28" s="6">
        <f>'5. Int'!H37</f>
        <v>67305</v>
      </c>
    </row>
    <row r="29" spans="1:8" s="8" customFormat="1" ht="12.75" x14ac:dyDescent="0.2">
      <c r="A29" s="8" t="s">
        <v>14</v>
      </c>
      <c r="B29" s="5">
        <f>'6. British'!B30</f>
        <v>127306</v>
      </c>
      <c r="C29" s="6">
        <f>'6. British'!C30</f>
        <v>53000</v>
      </c>
      <c r="D29" s="5">
        <f>'6. British'!D30</f>
        <v>1306</v>
      </c>
      <c r="E29" s="5">
        <f>'6. British'!E30</f>
        <v>58400</v>
      </c>
      <c r="F29" s="6">
        <f>'6. British'!F30</f>
        <v>50000</v>
      </c>
      <c r="G29" s="6">
        <f>'6. British'!G30</f>
        <v>50000</v>
      </c>
      <c r="H29" s="6">
        <f>'6. British'!H30</f>
        <v>50000</v>
      </c>
    </row>
    <row r="30" spans="1:8" s="8" customFormat="1" ht="12.75" x14ac:dyDescent="0.2">
      <c r="A30" s="8" t="s">
        <v>110</v>
      </c>
      <c r="B30" s="5">
        <f>'7. Comm'!B23</f>
        <v>217</v>
      </c>
      <c r="C30" s="6">
        <f>'7. Comm'!C23</f>
        <v>300</v>
      </c>
      <c r="D30" s="5">
        <f>'7. Comm'!D23</f>
        <v>0</v>
      </c>
      <c r="E30" s="5">
        <f>'7. Comm'!E23</f>
        <v>300</v>
      </c>
      <c r="F30" s="6">
        <f>'7. Comm'!F23</f>
        <v>1000</v>
      </c>
      <c r="G30" s="6">
        <f>'7. Comm'!G23</f>
        <v>1000</v>
      </c>
      <c r="H30" s="6">
        <f>'7. Comm'!H23</f>
        <v>1000</v>
      </c>
    </row>
    <row r="31" spans="1:8" s="8" customFormat="1" ht="12.75" x14ac:dyDescent="0.2">
      <c r="A31" s="8" t="s">
        <v>71</v>
      </c>
      <c r="B31" s="5">
        <f>'8. Admin'!B37</f>
        <v>116745.04250000003</v>
      </c>
      <c r="C31" s="6">
        <f>'8. Admin'!C37</f>
        <v>82211.479999999981</v>
      </c>
      <c r="D31" s="5">
        <f>'8. Admin'!D37</f>
        <v>28735.923333333336</v>
      </c>
      <c r="E31" s="5">
        <f>'8. Admin'!E37</f>
        <v>59347.206666666672</v>
      </c>
      <c r="F31" s="6">
        <f>'8. Admin'!F37</f>
        <v>86093.813999999998</v>
      </c>
      <c r="G31" s="6">
        <f>'8. Admin'!G37</f>
        <v>85957.813999999998</v>
      </c>
      <c r="H31" s="6">
        <f>'8. Admin'!H37</f>
        <v>88122</v>
      </c>
    </row>
    <row r="32" spans="1:8" s="8" customFormat="1" ht="12.75" x14ac:dyDescent="0.2">
      <c r="A32" s="8" t="s">
        <v>133</v>
      </c>
      <c r="B32" s="5"/>
      <c r="C32" s="6"/>
      <c r="D32" s="5"/>
      <c r="E32" s="5"/>
      <c r="F32" s="6">
        <v>5000</v>
      </c>
      <c r="G32" s="6">
        <v>5000</v>
      </c>
      <c r="H32" s="6">
        <v>5000</v>
      </c>
    </row>
    <row r="33" spans="1:8" s="8" customFormat="1" ht="12.75" x14ac:dyDescent="0.2">
      <c r="A33" s="8" t="s">
        <v>134</v>
      </c>
      <c r="B33" s="5">
        <f>'1. Summary'!B32</f>
        <v>1449</v>
      </c>
      <c r="C33" s="6">
        <f>-C50</f>
        <v>185.70400000000373</v>
      </c>
      <c r="D33" s="5">
        <f>-D50</f>
        <v>16869.911666666667</v>
      </c>
      <c r="E33" s="5">
        <f>-E50</f>
        <v>5331.0919999999969</v>
      </c>
      <c r="F33" s="6">
        <f t="shared" ref="F33:H33" si="1">-F50</f>
        <v>5179.0205333333324</v>
      </c>
      <c r="G33" s="6">
        <f t="shared" si="1"/>
        <v>3579.6366280281018</v>
      </c>
      <c r="H33" s="6">
        <f t="shared" si="1"/>
        <v>3052.2260793337891</v>
      </c>
    </row>
    <row r="34" spans="1:8" s="8" customFormat="1" ht="12.75" x14ac:dyDescent="0.2">
      <c r="B34" s="5"/>
      <c r="C34" s="6"/>
      <c r="D34" s="5"/>
      <c r="E34" s="5"/>
      <c r="F34" s="6"/>
      <c r="G34" s="6"/>
      <c r="H34" s="6"/>
    </row>
    <row r="35" spans="1:8" s="8" customFormat="1" ht="12.75" x14ac:dyDescent="0.2">
      <c r="B35" s="15">
        <f>SUM(B25:B33)</f>
        <v>695311.04249999998</v>
      </c>
      <c r="C35" s="16">
        <f t="shared" ref="C35:H35" si="2">SUM(C25:C33)</f>
        <v>594697.18400000001</v>
      </c>
      <c r="D35" s="15">
        <f t="shared" si="2"/>
        <v>173322.83500000002</v>
      </c>
      <c r="E35" s="15">
        <f t="shared" si="2"/>
        <v>575903.29866666661</v>
      </c>
      <c r="F35" s="16">
        <f t="shared" si="2"/>
        <v>556327.83453333331</v>
      </c>
      <c r="G35" s="15">
        <f t="shared" si="2"/>
        <v>588092.45062802813</v>
      </c>
      <c r="H35" s="15">
        <f t="shared" si="2"/>
        <v>594729.22607933381</v>
      </c>
    </row>
    <row r="36" spans="1:8" s="8" customFormat="1" ht="12.75" x14ac:dyDescent="0.2">
      <c r="C36" s="22"/>
      <c r="F36" s="22"/>
      <c r="G36" s="22"/>
      <c r="H36" s="22"/>
    </row>
    <row r="37" spans="1:8" s="8" customFormat="1" ht="13.5" thickBot="1" x14ac:dyDescent="0.25">
      <c r="A37" s="7" t="s">
        <v>16</v>
      </c>
      <c r="B37" s="19">
        <f t="shared" ref="B37:H37" si="3">B21-B35</f>
        <v>11054.917499999981</v>
      </c>
      <c r="C37" s="20">
        <f t="shared" si="3"/>
        <v>742.81599999999162</v>
      </c>
      <c r="D37" s="19">
        <f t="shared" si="3"/>
        <v>67479.646666666667</v>
      </c>
      <c r="E37" s="19">
        <f t="shared" si="3"/>
        <v>21324.368000000017</v>
      </c>
      <c r="F37" s="20">
        <f t="shared" si="3"/>
        <v>20716.082133333315</v>
      </c>
      <c r="G37" s="20">
        <f t="shared" si="3"/>
        <v>14318.546512112371</v>
      </c>
      <c r="H37" s="20">
        <f t="shared" si="3"/>
        <v>12208.904317335109</v>
      </c>
    </row>
    <row r="38" spans="1:8" s="8" customFormat="1" ht="13.5" thickTop="1" x14ac:dyDescent="0.2">
      <c r="C38" s="22"/>
      <c r="F38" s="22"/>
      <c r="G38" s="22"/>
      <c r="H38" s="22"/>
    </row>
    <row r="39" spans="1:8" s="8" customFormat="1" ht="12.75" x14ac:dyDescent="0.2">
      <c r="A39" s="7" t="s">
        <v>85</v>
      </c>
      <c r="C39" s="22"/>
      <c r="D39" s="5"/>
      <c r="F39" s="22"/>
      <c r="G39" s="22"/>
      <c r="H39" s="22"/>
    </row>
    <row r="41" spans="1:8" x14ac:dyDescent="0.2">
      <c r="A41" s="8" t="s">
        <v>108</v>
      </c>
      <c r="B41" s="5">
        <f t="shared" ref="B41:H41" si="4">B12-B25</f>
        <v>118465</v>
      </c>
      <c r="C41" s="6">
        <f t="shared" si="4"/>
        <v>113600</v>
      </c>
      <c r="D41" s="5">
        <f t="shared" si="4"/>
        <v>117526.48166666667</v>
      </c>
      <c r="E41" s="5">
        <f t="shared" si="4"/>
        <v>120061.66666666666</v>
      </c>
      <c r="F41" s="6">
        <f t="shared" si="4"/>
        <v>124022.66666666666</v>
      </c>
      <c r="G41" s="6">
        <f t="shared" si="4"/>
        <v>140723.2590449024</v>
      </c>
      <c r="H41" s="6">
        <f t="shared" si="4"/>
        <v>142723.25904490243</v>
      </c>
    </row>
    <row r="42" spans="1:8" x14ac:dyDescent="0.2">
      <c r="A42" s="8" t="s">
        <v>109</v>
      </c>
      <c r="B42" s="5">
        <f>B13</f>
        <v>27492</v>
      </c>
      <c r="C42" s="6">
        <f t="shared" ref="C42:H42" si="5">C13</f>
        <v>14650</v>
      </c>
      <c r="D42" s="5">
        <f t="shared" si="5"/>
        <v>2554</v>
      </c>
      <c r="E42" s="5">
        <f t="shared" si="5"/>
        <v>14650</v>
      </c>
      <c r="F42" s="6">
        <f t="shared" si="5"/>
        <v>13971.25</v>
      </c>
      <c r="G42" s="6">
        <f t="shared" si="5"/>
        <v>13137.738095238097</v>
      </c>
      <c r="H42" s="6">
        <f t="shared" si="5"/>
        <v>12164.871351766516</v>
      </c>
    </row>
    <row r="43" spans="1:8" x14ac:dyDescent="0.2">
      <c r="A43" s="8" t="s">
        <v>10</v>
      </c>
      <c r="B43" s="5">
        <f t="shared" ref="B43:H48" si="6">B14-B26</f>
        <v>-8408</v>
      </c>
      <c r="C43" s="6">
        <f t="shared" si="6"/>
        <v>-6510</v>
      </c>
      <c r="D43" s="5">
        <f t="shared" si="6"/>
        <v>-2484</v>
      </c>
      <c r="E43" s="5">
        <f t="shared" si="6"/>
        <v>-6040</v>
      </c>
      <c r="F43" s="6">
        <f t="shared" si="6"/>
        <v>-8600</v>
      </c>
      <c r="G43" s="6">
        <f t="shared" si="6"/>
        <v>-8600</v>
      </c>
      <c r="H43" s="6">
        <f t="shared" si="6"/>
        <v>-8600</v>
      </c>
    </row>
    <row r="44" spans="1:8" x14ac:dyDescent="0.2">
      <c r="A44" s="8" t="s">
        <v>11</v>
      </c>
      <c r="B44" s="5">
        <f t="shared" si="6"/>
        <v>304</v>
      </c>
      <c r="C44" s="6">
        <f t="shared" si="6"/>
        <v>0</v>
      </c>
      <c r="D44" s="5">
        <f t="shared" si="6"/>
        <v>11027</v>
      </c>
      <c r="E44" s="5">
        <f t="shared" si="6"/>
        <v>0</v>
      </c>
      <c r="F44" s="6">
        <f t="shared" si="6"/>
        <v>-5000</v>
      </c>
      <c r="G44" s="6">
        <f t="shared" si="6"/>
        <v>-5000</v>
      </c>
      <c r="H44" s="6">
        <f t="shared" si="6"/>
        <v>-5000</v>
      </c>
    </row>
    <row r="45" spans="1:8" x14ac:dyDescent="0.2">
      <c r="A45" s="8" t="s">
        <v>13</v>
      </c>
      <c r="B45" s="5">
        <f t="shared" si="6"/>
        <v>-22369.040000000001</v>
      </c>
      <c r="C45" s="6">
        <f t="shared" si="6"/>
        <v>-44350</v>
      </c>
      <c r="D45" s="5">
        <f t="shared" si="6"/>
        <v>-20517</v>
      </c>
      <c r="E45" s="5">
        <f t="shared" si="6"/>
        <v>-45630</v>
      </c>
      <c r="F45" s="6">
        <f t="shared" si="6"/>
        <v>-10305</v>
      </c>
      <c r="G45" s="6">
        <f t="shared" si="6"/>
        <v>-34305</v>
      </c>
      <c r="H45" s="6">
        <f t="shared" si="6"/>
        <v>-35805</v>
      </c>
    </row>
    <row r="46" spans="1:8" x14ac:dyDescent="0.2">
      <c r="A46" s="8" t="s">
        <v>14</v>
      </c>
      <c r="B46" s="5">
        <f t="shared" si="6"/>
        <v>-5445</v>
      </c>
      <c r="C46" s="6">
        <f t="shared" si="6"/>
        <v>0</v>
      </c>
      <c r="D46" s="5">
        <f t="shared" si="6"/>
        <v>2102</v>
      </c>
      <c r="E46" s="5">
        <f t="shared" si="6"/>
        <v>0</v>
      </c>
      <c r="F46" s="6">
        <f t="shared" si="6"/>
        <v>0</v>
      </c>
      <c r="G46" s="6">
        <f t="shared" si="6"/>
        <v>0</v>
      </c>
      <c r="H46" s="6">
        <f t="shared" si="6"/>
        <v>0</v>
      </c>
    </row>
    <row r="47" spans="1:8" x14ac:dyDescent="0.2">
      <c r="A47" s="8" t="s">
        <v>110</v>
      </c>
      <c r="B47" s="5">
        <f t="shared" si="6"/>
        <v>233</v>
      </c>
      <c r="C47" s="6">
        <f t="shared" si="6"/>
        <v>-300</v>
      </c>
      <c r="D47" s="5">
        <f t="shared" si="6"/>
        <v>0</v>
      </c>
      <c r="E47" s="5">
        <f t="shared" si="6"/>
        <v>-300</v>
      </c>
      <c r="F47" s="6">
        <f t="shared" si="6"/>
        <v>-1000</v>
      </c>
      <c r="G47" s="6">
        <f t="shared" si="6"/>
        <v>-1000</v>
      </c>
      <c r="H47" s="6">
        <f t="shared" si="6"/>
        <v>-1000</v>
      </c>
    </row>
    <row r="48" spans="1:8" x14ac:dyDescent="0.2">
      <c r="A48" s="8" t="s">
        <v>71</v>
      </c>
      <c r="B48" s="5">
        <f t="shared" si="6"/>
        <v>-97768.042500000025</v>
      </c>
      <c r="C48" s="6">
        <f t="shared" si="6"/>
        <v>-76161.479999999981</v>
      </c>
      <c r="D48" s="5">
        <f t="shared" si="6"/>
        <v>-25858.923333333336</v>
      </c>
      <c r="E48" s="5">
        <f t="shared" si="6"/>
        <v>-56086.206666666672</v>
      </c>
      <c r="F48" s="6">
        <f t="shared" si="6"/>
        <v>-82193.813999999998</v>
      </c>
      <c r="G48" s="6">
        <f t="shared" si="6"/>
        <v>-82057.813999999998</v>
      </c>
      <c r="H48" s="6">
        <f t="shared" si="6"/>
        <v>-84222</v>
      </c>
    </row>
    <row r="49" spans="1:8" x14ac:dyDescent="0.2">
      <c r="A49" s="8" t="s">
        <v>133</v>
      </c>
      <c r="B49" s="5">
        <f>-B32</f>
        <v>0</v>
      </c>
      <c r="C49" s="5">
        <f t="shared" ref="C49:H49" si="7">-C32</f>
        <v>0</v>
      </c>
      <c r="D49" s="5">
        <f t="shared" si="7"/>
        <v>0</v>
      </c>
      <c r="E49" s="5">
        <f t="shared" si="7"/>
        <v>0</v>
      </c>
      <c r="F49" s="5">
        <f t="shared" si="7"/>
        <v>-5000</v>
      </c>
      <c r="G49" s="5">
        <f t="shared" si="7"/>
        <v>-5000</v>
      </c>
      <c r="H49" s="5">
        <f t="shared" si="7"/>
        <v>-5000</v>
      </c>
    </row>
    <row r="50" spans="1:8" x14ac:dyDescent="0.2">
      <c r="A50" s="8" t="s">
        <v>134</v>
      </c>
      <c r="B50" s="5">
        <f t="shared" ref="B50" si="8">-B33</f>
        <v>-1449</v>
      </c>
      <c r="C50" s="5">
        <f>-SUM(C41:C49)*0.2</f>
        <v>-185.70400000000373</v>
      </c>
      <c r="D50" s="5">
        <f>-SUM(D41:D49)*0.2</f>
        <v>-16869.911666666667</v>
      </c>
      <c r="E50" s="5">
        <f t="shared" ref="E50:H50" si="9">-SUM(E41:E49)*0.2</f>
        <v>-5331.0919999999969</v>
      </c>
      <c r="F50" s="5">
        <f t="shared" si="9"/>
        <v>-5179.0205333333324</v>
      </c>
      <c r="G50" s="5">
        <f t="shared" si="9"/>
        <v>-3579.6366280281018</v>
      </c>
      <c r="H50" s="5">
        <f t="shared" si="9"/>
        <v>-3052.2260793337891</v>
      </c>
    </row>
    <row r="52" spans="1:8" ht="15" thickBot="1" x14ac:dyDescent="0.25">
      <c r="A52" s="7" t="s">
        <v>16</v>
      </c>
      <c r="B52" s="19">
        <f>SUM(B41:B50)</f>
        <v>11054.917499999967</v>
      </c>
      <c r="C52" s="20">
        <f>SUM(C41:C50)</f>
        <v>742.81600000001492</v>
      </c>
      <c r="D52" s="19">
        <f t="shared" ref="D52:H52" si="10">SUM(D41:D50)</f>
        <v>67479.646666666667</v>
      </c>
      <c r="E52" s="19">
        <f t="shared" si="10"/>
        <v>21324.367999999988</v>
      </c>
      <c r="F52" s="20">
        <f t="shared" si="10"/>
        <v>20716.082133333326</v>
      </c>
      <c r="G52" s="20">
        <f t="shared" si="10"/>
        <v>14318.546512112405</v>
      </c>
      <c r="H52" s="20">
        <f t="shared" si="10"/>
        <v>12208.904317335157</v>
      </c>
    </row>
    <row r="53" spans="1:8" ht="15" thickTop="1" x14ac:dyDescent="0.2"/>
    <row r="54" spans="1:8" s="8" customFormat="1" ht="12.75" x14ac:dyDescent="0.2">
      <c r="A54" s="7" t="s">
        <v>116</v>
      </c>
      <c r="C54" s="22"/>
      <c r="F54" s="22"/>
      <c r="G54" s="22"/>
      <c r="H54" s="22"/>
    </row>
    <row r="55" spans="1:8" s="8" customFormat="1" ht="12.75" x14ac:dyDescent="0.2">
      <c r="C55" s="22"/>
      <c r="F55" s="22"/>
      <c r="G55" s="22"/>
      <c r="H55" s="22"/>
    </row>
    <row r="56" spans="1:8" s="8" customFormat="1" ht="12.75" x14ac:dyDescent="0.2">
      <c r="A56" s="8" t="s">
        <v>119</v>
      </c>
      <c r="B56" s="5">
        <v>-8546</v>
      </c>
      <c r="C56" s="6">
        <f>B56+C52</f>
        <v>-7803.1839999999847</v>
      </c>
      <c r="D56" s="5">
        <f>B56+D52</f>
        <v>58933.646666666667</v>
      </c>
      <c r="E56" s="5">
        <f>B56+E52</f>
        <v>12778.367999999988</v>
      </c>
      <c r="F56" s="6">
        <f>E56+F52</f>
        <v>33494.450133333317</v>
      </c>
      <c r="G56" s="6">
        <f>F56+G52</f>
        <v>47812.996645445724</v>
      </c>
      <c r="H56" s="6">
        <f>G56+H52</f>
        <v>60021.900962780885</v>
      </c>
    </row>
    <row r="57" spans="1:8" s="8" customFormat="1" ht="12.75" x14ac:dyDescent="0.2">
      <c r="A57" s="8" t="s">
        <v>117</v>
      </c>
      <c r="B57" s="5">
        <v>35578</v>
      </c>
      <c r="C57" s="6">
        <f t="shared" ref="C57" si="11">B57</f>
        <v>35578</v>
      </c>
      <c r="D57" s="5">
        <f>B57+1000</f>
        <v>36578</v>
      </c>
      <c r="E57" s="5">
        <f>B57+1000</f>
        <v>36578</v>
      </c>
      <c r="F57" s="6">
        <f t="shared" ref="F57:H57" si="12">E57</f>
        <v>36578</v>
      </c>
      <c r="G57" s="6">
        <f t="shared" si="12"/>
        <v>36578</v>
      </c>
      <c r="H57" s="6">
        <f t="shared" si="12"/>
        <v>36578</v>
      </c>
    </row>
    <row r="58" spans="1:8" s="8" customFormat="1" ht="12.75" x14ac:dyDescent="0.2">
      <c r="A58" s="8" t="s">
        <v>118</v>
      </c>
      <c r="B58" s="5">
        <v>1330</v>
      </c>
      <c r="C58" s="6">
        <f>B58</f>
        <v>1330</v>
      </c>
      <c r="D58" s="5">
        <f>B58</f>
        <v>1330</v>
      </c>
      <c r="E58" s="5">
        <f>B58</f>
        <v>1330</v>
      </c>
      <c r="F58" s="6">
        <f>E58</f>
        <v>1330</v>
      </c>
      <c r="G58" s="6">
        <f>F58</f>
        <v>1330</v>
      </c>
      <c r="H58" s="6">
        <f>G58</f>
        <v>1330</v>
      </c>
    </row>
    <row r="59" spans="1:8" s="8" customFormat="1" ht="12.75" x14ac:dyDescent="0.2">
      <c r="A59" s="8" t="s">
        <v>120</v>
      </c>
      <c r="B59" s="5">
        <v>2082</v>
      </c>
      <c r="C59" s="6">
        <f t="shared" ref="C59" si="13">B59</f>
        <v>2082</v>
      </c>
      <c r="D59" s="5">
        <f t="shared" ref="D59" si="14">B59</f>
        <v>2082</v>
      </c>
      <c r="E59" s="5">
        <f t="shared" ref="E59" si="15">B59</f>
        <v>2082</v>
      </c>
      <c r="F59" s="6">
        <f t="shared" ref="F59:H59" si="16">E59</f>
        <v>2082</v>
      </c>
      <c r="G59" s="6">
        <f t="shared" si="16"/>
        <v>2082</v>
      </c>
      <c r="H59" s="6">
        <f t="shared" si="16"/>
        <v>2082</v>
      </c>
    </row>
    <row r="60" spans="1:8" s="8" customFormat="1" ht="12.75" x14ac:dyDescent="0.2">
      <c r="B60" s="5"/>
      <c r="C60" s="6"/>
      <c r="D60" s="5"/>
      <c r="E60" s="5"/>
      <c r="F60" s="6"/>
      <c r="G60" s="6"/>
      <c r="H60" s="6"/>
    </row>
    <row r="61" spans="1:8" s="8" customFormat="1" ht="13.5" thickBot="1" x14ac:dyDescent="0.25">
      <c r="B61" s="19">
        <f>SUM(B56:B60)</f>
        <v>30444</v>
      </c>
      <c r="C61" s="20">
        <f t="shared" ref="C61:H61" si="17">SUM(C56:C60)</f>
        <v>31186.816000000013</v>
      </c>
      <c r="D61" s="19">
        <f t="shared" si="17"/>
        <v>98923.646666666667</v>
      </c>
      <c r="E61" s="19">
        <f t="shared" si="17"/>
        <v>52768.367999999988</v>
      </c>
      <c r="F61" s="20">
        <f t="shared" si="17"/>
        <v>73484.450133333317</v>
      </c>
      <c r="G61" s="20">
        <f t="shared" si="17"/>
        <v>87802.996645445732</v>
      </c>
      <c r="H61" s="20">
        <f t="shared" si="17"/>
        <v>100011.90096278088</v>
      </c>
    </row>
    <row r="62" spans="1:8" ht="15" thickTop="1" x14ac:dyDescent="0.2"/>
    <row r="63" spans="1:8" s="8" customFormat="1" ht="12.75" x14ac:dyDescent="0.2">
      <c r="A63" s="7" t="s">
        <v>121</v>
      </c>
      <c r="C63" s="22"/>
      <c r="F63" s="22"/>
      <c r="G63" s="22"/>
      <c r="H63" s="22"/>
    </row>
    <row r="64" spans="1:8" s="8" customFormat="1" ht="12.75" x14ac:dyDescent="0.2">
      <c r="C64" s="22"/>
      <c r="F64" s="22"/>
      <c r="G64" s="22"/>
      <c r="H64" s="22"/>
    </row>
    <row r="65" spans="1:8" s="8" customFormat="1" ht="12.75" x14ac:dyDescent="0.2">
      <c r="A65" s="8" t="s">
        <v>122</v>
      </c>
      <c r="C65" s="22"/>
      <c r="F65" s="22"/>
      <c r="G65" s="22"/>
      <c r="H65" s="22"/>
    </row>
    <row r="67" spans="1:8" x14ac:dyDescent="0.2">
      <c r="A67" s="8" t="s">
        <v>178</v>
      </c>
    </row>
    <row r="68" spans="1:8" x14ac:dyDescent="0.2">
      <c r="A68" s="8" t="s">
        <v>179</v>
      </c>
    </row>
  </sheetData>
  <pageMargins left="0.7" right="0.7" top="0.75" bottom="0.75" header="0.3" footer="0.3"/>
  <pageSetup paperSize="9" scale="83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6" sqref="B6:L7"/>
    </sheetView>
  </sheetViews>
  <sheetFormatPr defaultRowHeight="15" x14ac:dyDescent="0.25"/>
  <cols>
    <col min="1" max="1" width="16.5703125" customWidth="1"/>
  </cols>
  <sheetData>
    <row r="1" spans="1:12" x14ac:dyDescent="0.25">
      <c r="A1" s="1" t="s">
        <v>0</v>
      </c>
    </row>
    <row r="2" spans="1:12" x14ac:dyDescent="0.25">
      <c r="A2" s="1" t="s">
        <v>99</v>
      </c>
    </row>
    <row r="3" spans="1:12" x14ac:dyDescent="0.25">
      <c r="A3" s="1" t="s">
        <v>182</v>
      </c>
    </row>
    <row r="4" spans="1:12" x14ac:dyDescent="0.25">
      <c r="A4" s="1" t="s">
        <v>192</v>
      </c>
    </row>
    <row r="6" spans="1:12" s="51" customFormat="1" x14ac:dyDescent="0.25">
      <c r="B6" s="52" t="s">
        <v>59</v>
      </c>
      <c r="C6" s="52" t="s">
        <v>59</v>
      </c>
      <c r="D6" s="52" t="s">
        <v>105</v>
      </c>
      <c r="E6" s="52" t="s">
        <v>105</v>
      </c>
      <c r="F6" s="52" t="s">
        <v>105</v>
      </c>
      <c r="G6" s="52" t="s">
        <v>106</v>
      </c>
      <c r="H6" s="52" t="s">
        <v>106</v>
      </c>
      <c r="I6" s="52" t="s">
        <v>106</v>
      </c>
      <c r="J6" s="52" t="s">
        <v>107</v>
      </c>
      <c r="K6" s="52" t="s">
        <v>107</v>
      </c>
      <c r="L6" s="52" t="s">
        <v>107</v>
      </c>
    </row>
    <row r="7" spans="1:12" s="51" customFormat="1" x14ac:dyDescent="0.25">
      <c r="B7" s="52" t="s">
        <v>58</v>
      </c>
      <c r="C7" s="52" t="s">
        <v>166</v>
      </c>
      <c r="D7" s="52" t="s">
        <v>167</v>
      </c>
      <c r="E7" s="52" t="s">
        <v>168</v>
      </c>
      <c r="F7" s="52" t="s">
        <v>49</v>
      </c>
      <c r="G7" s="52" t="s">
        <v>167</v>
      </c>
      <c r="H7" s="52" t="s">
        <v>168</v>
      </c>
      <c r="I7" s="52" t="s">
        <v>49</v>
      </c>
      <c r="J7" s="52" t="s">
        <v>167</v>
      </c>
      <c r="K7" s="52" t="s">
        <v>168</v>
      </c>
      <c r="L7" s="52" t="s">
        <v>49</v>
      </c>
    </row>
    <row r="9" spans="1:12" x14ac:dyDescent="0.25">
      <c r="A9" s="8" t="s">
        <v>54</v>
      </c>
      <c r="B9" s="2">
        <f>'2. Memb'!E11</f>
        <v>7106</v>
      </c>
      <c r="C9">
        <v>60</v>
      </c>
      <c r="E9" s="2"/>
      <c r="F9" s="2">
        <f>B9*((C9+D9)/C9)+E9</f>
        <v>7106</v>
      </c>
      <c r="G9">
        <v>5.5</v>
      </c>
      <c r="H9" s="2"/>
      <c r="I9" s="2">
        <f>F9*((C9+D9+G9)/(C9+D9))+H9</f>
        <v>7757.3833333333323</v>
      </c>
      <c r="L9" s="2">
        <f>I9*((C9+D9+G9+J9)/(C9+D9+G9))+K9</f>
        <v>7757.3833333333323</v>
      </c>
    </row>
    <row r="10" spans="1:12" x14ac:dyDescent="0.25">
      <c r="A10" s="8" t="s">
        <v>44</v>
      </c>
      <c r="B10" s="2">
        <f>'2. Memb'!E12</f>
        <v>326</v>
      </c>
      <c r="C10">
        <v>60</v>
      </c>
      <c r="E10" s="2"/>
      <c r="F10" s="2">
        <f t="shared" ref="F10:F16" si="0">B10*((C10+D10)/C10)+E10</f>
        <v>326</v>
      </c>
      <c r="G10">
        <v>5.5</v>
      </c>
      <c r="H10" s="2"/>
      <c r="I10" s="2">
        <f t="shared" ref="I10:I16" si="1">F10*((C10+D10+G10)/(C10+D10))+H10</f>
        <v>355.88333333333333</v>
      </c>
      <c r="L10" s="2">
        <f t="shared" ref="L10:L16" si="2">I10*((C10+D10+G10+J10)/(C10+D10+G10))+K10</f>
        <v>355.88333333333333</v>
      </c>
    </row>
    <row r="11" spans="1:12" x14ac:dyDescent="0.25">
      <c r="A11" s="8" t="s">
        <v>51</v>
      </c>
      <c r="B11" s="2">
        <f>'2. Memb'!E13</f>
        <v>40443</v>
      </c>
      <c r="C11">
        <v>28</v>
      </c>
      <c r="E11" s="2"/>
      <c r="F11" s="2">
        <f t="shared" si="0"/>
        <v>40443</v>
      </c>
      <c r="G11">
        <v>3.5</v>
      </c>
      <c r="H11" s="2"/>
      <c r="I11" s="2">
        <f t="shared" si="1"/>
        <v>45498.375</v>
      </c>
      <c r="L11" s="2">
        <f t="shared" si="2"/>
        <v>45498.375</v>
      </c>
    </row>
    <row r="12" spans="1:12" x14ac:dyDescent="0.25">
      <c r="A12" s="8" t="s">
        <v>45</v>
      </c>
      <c r="B12" s="2">
        <f>'2. Memb'!E14</f>
        <v>8435</v>
      </c>
      <c r="C12">
        <v>22</v>
      </c>
      <c r="E12" s="2"/>
      <c r="F12" s="2">
        <f t="shared" si="0"/>
        <v>8435</v>
      </c>
      <c r="G12">
        <v>3.5</v>
      </c>
      <c r="H12" s="2"/>
      <c r="I12" s="2">
        <f t="shared" si="1"/>
        <v>9776.931818181818</v>
      </c>
      <c r="L12" s="2">
        <f t="shared" si="2"/>
        <v>9776.931818181818</v>
      </c>
    </row>
    <row r="13" spans="1:12" x14ac:dyDescent="0.25">
      <c r="A13" s="8" t="s">
        <v>52</v>
      </c>
      <c r="B13" s="2">
        <f>'2. Memb'!E15</f>
        <v>31175</v>
      </c>
      <c r="C13">
        <v>19</v>
      </c>
      <c r="E13" s="2">
        <f>-E21</f>
        <v>600</v>
      </c>
      <c r="F13" s="2">
        <f t="shared" si="0"/>
        <v>31775</v>
      </c>
      <c r="G13">
        <v>2</v>
      </c>
      <c r="H13" s="2">
        <f>-H21</f>
        <v>600</v>
      </c>
      <c r="I13" s="2">
        <f t="shared" si="1"/>
        <v>35719.736842105267</v>
      </c>
      <c r="K13" s="2">
        <f>-K21</f>
        <v>600</v>
      </c>
      <c r="L13" s="2">
        <f t="shared" si="2"/>
        <v>36319.736842105267</v>
      </c>
    </row>
    <row r="14" spans="1:12" x14ac:dyDescent="0.25">
      <c r="A14" s="8" t="s">
        <v>46</v>
      </c>
      <c r="B14" s="2">
        <f>'2. Memb'!E16</f>
        <v>4076</v>
      </c>
      <c r="C14">
        <v>13</v>
      </c>
      <c r="E14" s="2">
        <f>-E22/2</f>
        <v>100</v>
      </c>
      <c r="F14" s="2">
        <f t="shared" si="0"/>
        <v>4176</v>
      </c>
      <c r="G14">
        <v>2</v>
      </c>
      <c r="H14" s="2">
        <f>-H22/2</f>
        <v>100</v>
      </c>
      <c r="I14" s="2">
        <f t="shared" si="1"/>
        <v>4918.4615384615381</v>
      </c>
      <c r="K14" s="2">
        <f>-K22/2</f>
        <v>100</v>
      </c>
      <c r="L14" s="2">
        <f t="shared" si="2"/>
        <v>5018.4615384615381</v>
      </c>
    </row>
    <row r="15" spans="1:12" x14ac:dyDescent="0.25">
      <c r="A15" s="8" t="s">
        <v>53</v>
      </c>
      <c r="B15" s="2">
        <f>'2. Memb'!E17</f>
        <v>43184</v>
      </c>
      <c r="C15">
        <v>13</v>
      </c>
      <c r="E15" s="2">
        <f>-E20</f>
        <v>1200</v>
      </c>
      <c r="F15" s="2">
        <f t="shared" si="0"/>
        <v>44384</v>
      </c>
      <c r="G15">
        <v>1</v>
      </c>
      <c r="H15" s="2">
        <f>-H20</f>
        <v>1200</v>
      </c>
      <c r="I15" s="2">
        <f t="shared" si="1"/>
        <v>48998.153846153844</v>
      </c>
      <c r="K15" s="2">
        <f>-K20</f>
        <v>1200</v>
      </c>
      <c r="L15" s="2">
        <f t="shared" si="2"/>
        <v>50198.153846153844</v>
      </c>
    </row>
    <row r="16" spans="1:12" x14ac:dyDescent="0.25">
      <c r="A16" s="8" t="s">
        <v>47</v>
      </c>
      <c r="B16" s="2">
        <f>'2. Memb'!E18</f>
        <v>1886</v>
      </c>
      <c r="C16">
        <v>9</v>
      </c>
      <c r="E16" s="2">
        <f>-E22/2</f>
        <v>100</v>
      </c>
      <c r="F16" s="2">
        <f t="shared" si="0"/>
        <v>1986</v>
      </c>
      <c r="G16">
        <v>1</v>
      </c>
      <c r="H16" s="2">
        <f>-H22/2</f>
        <v>100</v>
      </c>
      <c r="I16" s="2">
        <f t="shared" si="1"/>
        <v>2306.666666666667</v>
      </c>
      <c r="K16" s="2">
        <f>-K22/2</f>
        <v>100</v>
      </c>
      <c r="L16" s="2">
        <f t="shared" si="2"/>
        <v>2406.666666666667</v>
      </c>
    </row>
    <row r="17" spans="1:12" x14ac:dyDescent="0.25">
      <c r="B17" s="49">
        <f>SUM(B9:B16)</f>
        <v>136631</v>
      </c>
      <c r="E17" s="49">
        <f t="shared" ref="E17:I17" si="3">SUM(E9:E16)</f>
        <v>2000</v>
      </c>
      <c r="F17" s="49">
        <f t="shared" si="3"/>
        <v>138631</v>
      </c>
      <c r="H17" s="49">
        <f t="shared" si="3"/>
        <v>2000</v>
      </c>
      <c r="I17" s="49">
        <f t="shared" si="3"/>
        <v>155331.59237823577</v>
      </c>
      <c r="K17" s="49">
        <f>SUM(K9:K16)</f>
        <v>2000</v>
      </c>
      <c r="L17" s="49">
        <f>SUM(L9:L16)</f>
        <v>157331.59237823577</v>
      </c>
    </row>
    <row r="18" spans="1:12" x14ac:dyDescent="0.25">
      <c r="E18" s="2"/>
      <c r="H18" s="2"/>
      <c r="K18" s="2"/>
    </row>
    <row r="19" spans="1:12" x14ac:dyDescent="0.25">
      <c r="E19" s="2"/>
      <c r="H19" s="2"/>
      <c r="K19" s="2"/>
    </row>
    <row r="20" spans="1:12" x14ac:dyDescent="0.25">
      <c r="A20" t="s">
        <v>169</v>
      </c>
      <c r="B20" s="2">
        <f>'2. Memb'!E22</f>
        <v>8000</v>
      </c>
      <c r="C20">
        <v>2</v>
      </c>
      <c r="D20">
        <v>0.25</v>
      </c>
      <c r="E20" s="2">
        <v>-1200</v>
      </c>
      <c r="F20" s="2">
        <f t="shared" ref="F20:F23" si="4">B20*((C20+D20)/C20)+E20</f>
        <v>7800</v>
      </c>
      <c r="G20">
        <v>0.25</v>
      </c>
      <c r="H20" s="2">
        <v>-1200</v>
      </c>
      <c r="I20" s="2">
        <f t="shared" ref="I20:I23" si="5">F20*((C20+D20+G20)/(C20+D20))+H20</f>
        <v>7466.6666666666679</v>
      </c>
      <c r="J20">
        <v>0.25</v>
      </c>
      <c r="K20" s="2">
        <v>-1200</v>
      </c>
      <c r="L20" s="2">
        <f t="shared" ref="L20:L23" si="6">I20*((C20+D20+G20+J20)/(C20+D20+G20))+K20</f>
        <v>7013.3333333333358</v>
      </c>
    </row>
    <row r="21" spans="1:12" x14ac:dyDescent="0.25">
      <c r="A21" t="s">
        <v>170</v>
      </c>
      <c r="B21" s="2">
        <f>'2. Memb'!E23</f>
        <v>4000</v>
      </c>
      <c r="C21">
        <v>6</v>
      </c>
      <c r="E21" s="2">
        <v>-600</v>
      </c>
      <c r="F21" s="2">
        <f t="shared" si="4"/>
        <v>3400</v>
      </c>
      <c r="H21" s="2">
        <v>-600</v>
      </c>
      <c r="I21" s="2">
        <f t="shared" si="5"/>
        <v>2800</v>
      </c>
      <c r="K21" s="2">
        <v>-600</v>
      </c>
      <c r="L21" s="2">
        <f t="shared" si="6"/>
        <v>2200</v>
      </c>
    </row>
    <row r="22" spans="1:12" x14ac:dyDescent="0.25">
      <c r="A22" t="s">
        <v>171</v>
      </c>
      <c r="B22" s="2">
        <f>'2. Memb'!E24</f>
        <v>2000</v>
      </c>
      <c r="C22">
        <v>0.5</v>
      </c>
      <c r="D22">
        <v>0.06</v>
      </c>
      <c r="E22" s="2">
        <v>-200</v>
      </c>
      <c r="F22" s="2">
        <f t="shared" si="4"/>
        <v>2040</v>
      </c>
      <c r="G22">
        <v>0.06</v>
      </c>
      <c r="H22" s="2">
        <v>-200</v>
      </c>
      <c r="I22" s="2">
        <f t="shared" si="5"/>
        <v>2058.5714285714289</v>
      </c>
      <c r="J22">
        <v>0.06</v>
      </c>
      <c r="K22" s="2">
        <v>-200</v>
      </c>
      <c r="L22" s="2">
        <f t="shared" si="6"/>
        <v>2057.7880184331802</v>
      </c>
    </row>
    <row r="23" spans="1:12" x14ac:dyDescent="0.25">
      <c r="A23" t="s">
        <v>172</v>
      </c>
      <c r="B23" s="2">
        <f>'2. Memb'!E25</f>
        <v>650</v>
      </c>
      <c r="C23">
        <v>2</v>
      </c>
      <c r="D23">
        <v>0.25</v>
      </c>
      <c r="E23" s="2"/>
      <c r="F23" s="2">
        <f t="shared" si="4"/>
        <v>731.25</v>
      </c>
      <c r="G23">
        <v>0.25</v>
      </c>
      <c r="H23" s="2"/>
      <c r="I23" s="2">
        <f t="shared" si="5"/>
        <v>812.5</v>
      </c>
      <c r="J23">
        <v>0.25</v>
      </c>
      <c r="K23" s="2"/>
      <c r="L23" s="2">
        <f t="shared" si="6"/>
        <v>893.75000000000011</v>
      </c>
    </row>
    <row r="24" spans="1:12" x14ac:dyDescent="0.25">
      <c r="B24" s="49">
        <f>SUM(B20:B23)</f>
        <v>14650</v>
      </c>
      <c r="E24" s="49">
        <f>SUM(E20:E23)</f>
        <v>-2000</v>
      </c>
      <c r="F24" s="49">
        <f>SUM(F20:F23)</f>
        <v>13971.25</v>
      </c>
      <c r="H24" s="49">
        <f>SUM(H20:H23)</f>
        <v>-2000</v>
      </c>
      <c r="I24" s="49">
        <f>SUM(I20:I23)</f>
        <v>13137.738095238097</v>
      </c>
      <c r="K24" s="49">
        <f>SUM(K20:K23)</f>
        <v>-2000</v>
      </c>
      <c r="L24" s="49">
        <f>SUM(L20:L23)</f>
        <v>12164.871351766516</v>
      </c>
    </row>
    <row r="25" spans="1:12" x14ac:dyDescent="0.25">
      <c r="E25" s="2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pane xSplit="1" ySplit="8" topLeftCell="B45" activePane="bottomRight" state="frozen"/>
      <selection pane="topRight" activeCell="B1" sqref="B1"/>
      <selection pane="bottomLeft" activeCell="A8" sqref="A8"/>
      <selection pane="bottomRight" activeCell="D63" sqref="D63"/>
    </sheetView>
  </sheetViews>
  <sheetFormatPr defaultRowHeight="14.25" x14ac:dyDescent="0.2"/>
  <cols>
    <col min="1" max="1" width="30.140625" style="26" customWidth="1"/>
    <col min="2" max="2" width="9.7109375" style="8" customWidth="1"/>
    <col min="3" max="3" width="9.7109375" style="22" customWidth="1"/>
    <col min="4" max="5" width="9.7109375" style="8" customWidth="1"/>
    <col min="6" max="8" width="9.7109375" style="22" customWidth="1"/>
    <col min="9" max="251" width="9.140625" style="26"/>
    <col min="252" max="252" width="26.28515625" style="26" customWidth="1"/>
    <col min="253" max="507" width="9.140625" style="26"/>
    <col min="508" max="508" width="26.28515625" style="26" customWidth="1"/>
    <col min="509" max="763" width="9.140625" style="26"/>
    <col min="764" max="764" width="26.28515625" style="26" customWidth="1"/>
    <col min="765" max="1019" width="9.140625" style="26"/>
    <col min="1020" max="1020" width="26.28515625" style="26" customWidth="1"/>
    <col min="1021" max="1275" width="9.140625" style="26"/>
    <col min="1276" max="1276" width="26.28515625" style="26" customWidth="1"/>
    <col min="1277" max="1531" width="9.140625" style="26"/>
    <col min="1532" max="1532" width="26.28515625" style="26" customWidth="1"/>
    <col min="1533" max="1787" width="9.140625" style="26"/>
    <col min="1788" max="1788" width="26.28515625" style="26" customWidth="1"/>
    <col min="1789" max="2043" width="9.140625" style="26"/>
    <col min="2044" max="2044" width="26.28515625" style="26" customWidth="1"/>
    <col min="2045" max="2299" width="9.140625" style="26"/>
    <col min="2300" max="2300" width="26.28515625" style="26" customWidth="1"/>
    <col min="2301" max="2555" width="9.140625" style="26"/>
    <col min="2556" max="2556" width="26.28515625" style="26" customWidth="1"/>
    <col min="2557" max="2811" width="9.140625" style="26"/>
    <col min="2812" max="2812" width="26.28515625" style="26" customWidth="1"/>
    <col min="2813" max="3067" width="9.140625" style="26"/>
    <col min="3068" max="3068" width="26.28515625" style="26" customWidth="1"/>
    <col min="3069" max="3323" width="9.140625" style="26"/>
    <col min="3324" max="3324" width="26.28515625" style="26" customWidth="1"/>
    <col min="3325" max="3579" width="9.140625" style="26"/>
    <col min="3580" max="3580" width="26.28515625" style="26" customWidth="1"/>
    <col min="3581" max="3835" width="9.140625" style="26"/>
    <col min="3836" max="3836" width="26.28515625" style="26" customWidth="1"/>
    <col min="3837" max="4091" width="9.140625" style="26"/>
    <col min="4092" max="4092" width="26.28515625" style="26" customWidth="1"/>
    <col min="4093" max="4347" width="9.140625" style="26"/>
    <col min="4348" max="4348" width="26.28515625" style="26" customWidth="1"/>
    <col min="4349" max="4603" width="9.140625" style="26"/>
    <col min="4604" max="4604" width="26.28515625" style="26" customWidth="1"/>
    <col min="4605" max="4859" width="9.140625" style="26"/>
    <col min="4860" max="4860" width="26.28515625" style="26" customWidth="1"/>
    <col min="4861" max="5115" width="9.140625" style="26"/>
    <col min="5116" max="5116" width="26.28515625" style="26" customWidth="1"/>
    <col min="5117" max="5371" width="9.140625" style="26"/>
    <col min="5372" max="5372" width="26.28515625" style="26" customWidth="1"/>
    <col min="5373" max="5627" width="9.140625" style="26"/>
    <col min="5628" max="5628" width="26.28515625" style="26" customWidth="1"/>
    <col min="5629" max="5883" width="9.140625" style="26"/>
    <col min="5884" max="5884" width="26.28515625" style="26" customWidth="1"/>
    <col min="5885" max="6139" width="9.140625" style="26"/>
    <col min="6140" max="6140" width="26.28515625" style="26" customWidth="1"/>
    <col min="6141" max="6395" width="9.140625" style="26"/>
    <col min="6396" max="6396" width="26.28515625" style="26" customWidth="1"/>
    <col min="6397" max="6651" width="9.140625" style="26"/>
    <col min="6652" max="6652" width="26.28515625" style="26" customWidth="1"/>
    <col min="6653" max="6907" width="9.140625" style="26"/>
    <col min="6908" max="6908" width="26.28515625" style="26" customWidth="1"/>
    <col min="6909" max="7163" width="9.140625" style="26"/>
    <col min="7164" max="7164" width="26.28515625" style="26" customWidth="1"/>
    <col min="7165" max="7419" width="9.140625" style="26"/>
    <col min="7420" max="7420" width="26.28515625" style="26" customWidth="1"/>
    <col min="7421" max="7675" width="9.140625" style="26"/>
    <col min="7676" max="7676" width="26.28515625" style="26" customWidth="1"/>
    <col min="7677" max="7931" width="9.140625" style="26"/>
    <col min="7932" max="7932" width="26.28515625" style="26" customWidth="1"/>
    <col min="7933" max="8187" width="9.140625" style="26"/>
    <col min="8188" max="8188" width="26.28515625" style="26" customWidth="1"/>
    <col min="8189" max="8443" width="9.140625" style="26"/>
    <col min="8444" max="8444" width="26.28515625" style="26" customWidth="1"/>
    <col min="8445" max="8699" width="9.140625" style="26"/>
    <col min="8700" max="8700" width="26.28515625" style="26" customWidth="1"/>
    <col min="8701" max="8955" width="9.140625" style="26"/>
    <col min="8956" max="8956" width="26.28515625" style="26" customWidth="1"/>
    <col min="8957" max="9211" width="9.140625" style="26"/>
    <col min="9212" max="9212" width="26.28515625" style="26" customWidth="1"/>
    <col min="9213" max="9467" width="9.140625" style="26"/>
    <col min="9468" max="9468" width="26.28515625" style="26" customWidth="1"/>
    <col min="9469" max="9723" width="9.140625" style="26"/>
    <col min="9724" max="9724" width="26.28515625" style="26" customWidth="1"/>
    <col min="9725" max="9979" width="9.140625" style="26"/>
    <col min="9980" max="9980" width="26.28515625" style="26" customWidth="1"/>
    <col min="9981" max="10235" width="9.140625" style="26"/>
    <col min="10236" max="10236" width="26.28515625" style="26" customWidth="1"/>
    <col min="10237" max="10491" width="9.140625" style="26"/>
    <col min="10492" max="10492" width="26.28515625" style="26" customWidth="1"/>
    <col min="10493" max="10747" width="9.140625" style="26"/>
    <col min="10748" max="10748" width="26.28515625" style="26" customWidth="1"/>
    <col min="10749" max="11003" width="9.140625" style="26"/>
    <col min="11004" max="11004" width="26.28515625" style="26" customWidth="1"/>
    <col min="11005" max="11259" width="9.140625" style="26"/>
    <col min="11260" max="11260" width="26.28515625" style="26" customWidth="1"/>
    <col min="11261" max="11515" width="9.140625" style="26"/>
    <col min="11516" max="11516" width="26.28515625" style="26" customWidth="1"/>
    <col min="11517" max="11771" width="9.140625" style="26"/>
    <col min="11772" max="11772" width="26.28515625" style="26" customWidth="1"/>
    <col min="11773" max="12027" width="9.140625" style="26"/>
    <col min="12028" max="12028" width="26.28515625" style="26" customWidth="1"/>
    <col min="12029" max="12283" width="9.140625" style="26"/>
    <col min="12284" max="12284" width="26.28515625" style="26" customWidth="1"/>
    <col min="12285" max="12539" width="9.140625" style="26"/>
    <col min="12540" max="12540" width="26.28515625" style="26" customWidth="1"/>
    <col min="12541" max="12795" width="9.140625" style="26"/>
    <col min="12796" max="12796" width="26.28515625" style="26" customWidth="1"/>
    <col min="12797" max="13051" width="9.140625" style="26"/>
    <col min="13052" max="13052" width="26.28515625" style="26" customWidth="1"/>
    <col min="13053" max="13307" width="9.140625" style="26"/>
    <col min="13308" max="13308" width="26.28515625" style="26" customWidth="1"/>
    <col min="13309" max="13563" width="9.140625" style="26"/>
    <col min="13564" max="13564" width="26.28515625" style="26" customWidth="1"/>
    <col min="13565" max="13819" width="9.140625" style="26"/>
    <col min="13820" max="13820" width="26.28515625" style="26" customWidth="1"/>
    <col min="13821" max="14075" width="9.140625" style="26"/>
    <col min="14076" max="14076" width="26.28515625" style="26" customWidth="1"/>
    <col min="14077" max="14331" width="9.140625" style="26"/>
    <col min="14332" max="14332" width="26.28515625" style="26" customWidth="1"/>
    <col min="14333" max="14587" width="9.140625" style="26"/>
    <col min="14588" max="14588" width="26.28515625" style="26" customWidth="1"/>
    <col min="14589" max="14843" width="9.140625" style="26"/>
    <col min="14844" max="14844" width="26.28515625" style="26" customWidth="1"/>
    <col min="14845" max="15099" width="9.140625" style="26"/>
    <col min="15100" max="15100" width="26.28515625" style="26" customWidth="1"/>
    <col min="15101" max="15355" width="9.140625" style="26"/>
    <col min="15356" max="15356" width="26.28515625" style="26" customWidth="1"/>
    <col min="15357" max="15611" width="9.140625" style="26"/>
    <col min="15612" max="15612" width="26.28515625" style="26" customWidth="1"/>
    <col min="15613" max="15867" width="9.140625" style="26"/>
    <col min="15868" max="15868" width="26.28515625" style="26" customWidth="1"/>
    <col min="15869" max="16123" width="9.140625" style="26"/>
    <col min="16124" max="16124" width="26.28515625" style="26" customWidth="1"/>
    <col min="16125" max="16384" width="9.140625" style="26"/>
  </cols>
  <sheetData>
    <row r="1" spans="1:8" ht="15" x14ac:dyDescent="0.25">
      <c r="A1" s="21" t="s">
        <v>0</v>
      </c>
      <c r="B1" s="7"/>
      <c r="C1" s="23"/>
    </row>
    <row r="2" spans="1:8" ht="15" x14ac:dyDescent="0.25">
      <c r="A2" s="43" t="s">
        <v>99</v>
      </c>
      <c r="B2" s="7"/>
      <c r="C2" s="23"/>
      <c r="D2" s="7"/>
      <c r="E2" s="7"/>
    </row>
    <row r="3" spans="1:8" ht="15" x14ac:dyDescent="0.25">
      <c r="A3" s="21" t="s">
        <v>197</v>
      </c>
      <c r="B3" s="7"/>
      <c r="C3" s="23"/>
      <c r="D3" s="7"/>
      <c r="E3" s="7"/>
    </row>
    <row r="4" spans="1:8" ht="15" x14ac:dyDescent="0.25">
      <c r="A4" s="21" t="s">
        <v>198</v>
      </c>
      <c r="B4" s="7"/>
      <c r="C4" s="23"/>
      <c r="D4" s="7"/>
      <c r="E4" s="7"/>
    </row>
    <row r="5" spans="1:8" ht="15" x14ac:dyDescent="0.25">
      <c r="A5" s="21"/>
      <c r="B5" s="7"/>
      <c r="C5" s="23"/>
      <c r="D5" s="7"/>
      <c r="E5" s="7"/>
    </row>
    <row r="6" spans="1:8" ht="15" x14ac:dyDescent="0.25">
      <c r="A6" s="21"/>
      <c r="B6" s="11" t="s">
        <v>48</v>
      </c>
      <c r="C6" s="24" t="s">
        <v>59</v>
      </c>
      <c r="D6" s="11" t="s">
        <v>59</v>
      </c>
      <c r="E6" s="11" t="s">
        <v>59</v>
      </c>
      <c r="F6" s="24" t="s">
        <v>105</v>
      </c>
      <c r="G6" s="24" t="s">
        <v>106</v>
      </c>
      <c r="H6" s="24" t="s">
        <v>107</v>
      </c>
    </row>
    <row r="7" spans="1:8" s="32" customFormat="1" ht="12.75" x14ac:dyDescent="0.2">
      <c r="A7" s="11"/>
      <c r="B7" s="11" t="s">
        <v>115</v>
      </c>
      <c r="C7" s="24" t="s">
        <v>67</v>
      </c>
      <c r="D7" s="11" t="s">
        <v>104</v>
      </c>
      <c r="E7" s="11" t="s">
        <v>67</v>
      </c>
      <c r="F7" s="24" t="s">
        <v>67</v>
      </c>
      <c r="G7" s="24" t="s">
        <v>67</v>
      </c>
      <c r="H7" s="24" t="s">
        <v>67</v>
      </c>
    </row>
    <row r="8" spans="1:8" s="32" customFormat="1" ht="12.75" x14ac:dyDescent="0.2">
      <c r="A8" s="11"/>
      <c r="B8" s="11" t="s">
        <v>56</v>
      </c>
      <c r="C8" s="24" t="s">
        <v>49</v>
      </c>
      <c r="D8" s="11" t="s">
        <v>57</v>
      </c>
      <c r="E8" s="11" t="s">
        <v>58</v>
      </c>
      <c r="F8" s="24" t="s">
        <v>49</v>
      </c>
      <c r="G8" s="24" t="s">
        <v>49</v>
      </c>
      <c r="H8" s="24" t="s">
        <v>49</v>
      </c>
    </row>
    <row r="9" spans="1:8" s="32" customFormat="1" ht="12.75" x14ac:dyDescent="0.2">
      <c r="A9" s="11"/>
      <c r="B9" s="11"/>
      <c r="C9" s="24"/>
      <c r="D9" s="11"/>
      <c r="E9" s="11"/>
      <c r="F9" s="41"/>
      <c r="G9" s="41"/>
      <c r="H9" s="41"/>
    </row>
    <row r="10" spans="1:8" s="8" customFormat="1" ht="12.75" x14ac:dyDescent="0.2">
      <c r="A10" s="7" t="s">
        <v>7</v>
      </c>
      <c r="B10" s="7"/>
      <c r="C10" s="23"/>
      <c r="D10" s="7"/>
      <c r="E10" s="7"/>
      <c r="F10" s="22"/>
      <c r="G10" s="22"/>
      <c r="H10" s="22"/>
    </row>
    <row r="11" spans="1:8" s="8" customFormat="1" ht="12.75" x14ac:dyDescent="0.2">
      <c r="C11" s="22"/>
      <c r="F11" s="22"/>
      <c r="G11" s="22"/>
      <c r="H11" s="22"/>
    </row>
    <row r="12" spans="1:8" s="8" customFormat="1" ht="12.75" x14ac:dyDescent="0.2">
      <c r="A12" s="8" t="s">
        <v>108</v>
      </c>
      <c r="B12" s="5">
        <f>'2. Memb'!B31-B13</f>
        <v>140313</v>
      </c>
      <c r="C12" s="6">
        <f>'2. Memb'!C31-C13</f>
        <v>124900</v>
      </c>
      <c r="D12" s="5">
        <f>'2. Memb'!D31-D13</f>
        <v>126543.48166666667</v>
      </c>
      <c r="E12" s="5">
        <f>'2. Memb'!E31-E13</f>
        <v>137672.66666666666</v>
      </c>
      <c r="F12" s="6">
        <f>'2. Memb'!F31-F13</f>
        <v>139672.66666666666</v>
      </c>
      <c r="G12" s="6">
        <f>'2. Memb'!G31-G13+'13. Workings 3'!I17-'9. Workings'!I16</f>
        <v>158376.4693013127</v>
      </c>
      <c r="H12" s="6">
        <f>'2. Memb'!H31-H13+'13. Workings 3'!L17-'9. Workings'!L16</f>
        <v>160376.46930131273</v>
      </c>
    </row>
    <row r="13" spans="1:8" s="8" customFormat="1" ht="12.75" x14ac:dyDescent="0.2">
      <c r="A13" s="8" t="s">
        <v>109</v>
      </c>
      <c r="B13" s="5">
        <f>SUM('2. Memb'!B22:B26)</f>
        <v>27492</v>
      </c>
      <c r="C13" s="6">
        <f>SUM('2. Memb'!C22:C26)</f>
        <v>14650</v>
      </c>
      <c r="D13" s="5">
        <f>SUM('2. Memb'!D22:D26)</f>
        <v>2554</v>
      </c>
      <c r="E13" s="5">
        <f>SUM('2. Memb'!E22:E26)</f>
        <v>14650</v>
      </c>
      <c r="F13" s="6">
        <f>SUM('2. Memb'!F22:F26)</f>
        <v>13971.25</v>
      </c>
      <c r="G13" s="6">
        <f>SUM('2. Memb'!G22:G26)</f>
        <v>13137.738095238097</v>
      </c>
      <c r="H13" s="6">
        <f>SUM('2. Memb'!H22:H26)</f>
        <v>12164.871351766516</v>
      </c>
    </row>
    <row r="14" spans="1:8" s="8" customFormat="1" ht="12.75" x14ac:dyDescent="0.2">
      <c r="A14" s="8" t="s">
        <v>10</v>
      </c>
      <c r="B14" s="5">
        <f>'3. Home'!B20</f>
        <v>5047</v>
      </c>
      <c r="C14" s="6">
        <f>'3. Home'!C20</f>
        <v>2790</v>
      </c>
      <c r="D14" s="5">
        <f>'3. Home'!D20</f>
        <v>816</v>
      </c>
      <c r="E14" s="5">
        <f>'3. Home'!E20</f>
        <v>2560</v>
      </c>
      <c r="F14" s="6">
        <f>'3. Home'!F20</f>
        <v>2000</v>
      </c>
      <c r="G14" s="6">
        <f>'3. Home'!G20</f>
        <v>2000</v>
      </c>
      <c r="H14" s="6">
        <f>'3. Home'!H20</f>
        <v>2000</v>
      </c>
    </row>
    <row r="15" spans="1:8" s="8" customFormat="1" ht="12.75" x14ac:dyDescent="0.2">
      <c r="A15" s="8" t="s">
        <v>11</v>
      </c>
      <c r="B15" s="5">
        <f>'1. Summary'!B14</f>
        <v>374922</v>
      </c>
      <c r="C15" s="6">
        <v>349000</v>
      </c>
      <c r="D15" s="5">
        <f>'1. Summary'!D14</f>
        <v>90640</v>
      </c>
      <c r="E15" s="5">
        <v>349000</v>
      </c>
      <c r="F15" s="6">
        <v>349000</v>
      </c>
      <c r="G15" s="6">
        <v>349000</v>
      </c>
      <c r="H15" s="6">
        <v>349000</v>
      </c>
    </row>
    <row r="16" spans="1:8" s="8" customFormat="1" ht="12.75" x14ac:dyDescent="0.2">
      <c r="A16" s="8" t="s">
        <v>13</v>
      </c>
      <c r="B16" s="5">
        <f>'5. Int'!B21</f>
        <v>17303.96</v>
      </c>
      <c r="C16" s="6">
        <f>'5. Int'!C21</f>
        <v>45050</v>
      </c>
      <c r="D16" s="5">
        <f>'5. Int'!D21</f>
        <v>13964</v>
      </c>
      <c r="E16" s="5">
        <f>'5. Int'!E21</f>
        <v>31684</v>
      </c>
      <c r="F16" s="6">
        <f>'5. Int'!F21</f>
        <v>18500</v>
      </c>
      <c r="G16" s="6">
        <f>'5. Int'!G21-10000</f>
        <v>18000</v>
      </c>
      <c r="H16" s="6">
        <f>'5. Int'!H21-11000</f>
        <v>20500</v>
      </c>
    </row>
    <row r="17" spans="1:8" s="8" customFormat="1" ht="12.75" x14ac:dyDescent="0.2">
      <c r="A17" s="8" t="s">
        <v>14</v>
      </c>
      <c r="B17" s="5">
        <f>'6. British'!B18</f>
        <v>121861</v>
      </c>
      <c r="C17" s="6">
        <f>'6. British'!C18</f>
        <v>53000</v>
      </c>
      <c r="D17" s="5">
        <f>'6. British'!D18</f>
        <v>3408</v>
      </c>
      <c r="E17" s="5">
        <f>'6. British'!E18</f>
        <v>58400</v>
      </c>
      <c r="F17" s="6">
        <f>'6. British'!F18</f>
        <v>50000</v>
      </c>
      <c r="G17" s="6">
        <f>'6. British'!G18</f>
        <v>50000</v>
      </c>
      <c r="H17" s="6">
        <f>'6. British'!H18</f>
        <v>50000</v>
      </c>
    </row>
    <row r="18" spans="1:8" s="8" customFormat="1" ht="12.75" x14ac:dyDescent="0.2">
      <c r="A18" s="8" t="s">
        <v>110</v>
      </c>
      <c r="B18" s="5">
        <f>'7. Comm'!B15</f>
        <v>450</v>
      </c>
      <c r="C18" s="6">
        <f>'7. Comm'!C15</f>
        <v>0</v>
      </c>
      <c r="D18" s="5">
        <f>'7. Comm'!D15</f>
        <v>0</v>
      </c>
      <c r="E18" s="5">
        <f>'7. Comm'!E15</f>
        <v>0</v>
      </c>
      <c r="F18" s="6">
        <f>'7. Comm'!F15</f>
        <v>0</v>
      </c>
      <c r="G18" s="6">
        <f>'7. Comm'!G15</f>
        <v>0</v>
      </c>
      <c r="H18" s="6">
        <f>'7. Comm'!H15</f>
        <v>0</v>
      </c>
    </row>
    <row r="19" spans="1:8" s="8" customFormat="1" ht="12.75" x14ac:dyDescent="0.2">
      <c r="A19" s="8" t="s">
        <v>71</v>
      </c>
      <c r="B19" s="5">
        <f>'8. Admin'!B17</f>
        <v>18977</v>
      </c>
      <c r="C19" s="6">
        <f>'8. Admin'!C17</f>
        <v>6050</v>
      </c>
      <c r="D19" s="5">
        <f>'8. Admin'!D17</f>
        <v>2877</v>
      </c>
      <c r="E19" s="5">
        <f>'8. Admin'!E17</f>
        <v>3261</v>
      </c>
      <c r="F19" s="6">
        <f>'8. Admin'!F17</f>
        <v>3900</v>
      </c>
      <c r="G19" s="6">
        <f>'8. Admin'!G17</f>
        <v>3900</v>
      </c>
      <c r="H19" s="6">
        <f>'8. Admin'!H17</f>
        <v>3900</v>
      </c>
    </row>
    <row r="20" spans="1:8" s="8" customFormat="1" ht="12.75" x14ac:dyDescent="0.2">
      <c r="B20" s="33"/>
      <c r="C20" s="34"/>
      <c r="D20" s="33"/>
      <c r="E20" s="33"/>
      <c r="F20" s="34"/>
      <c r="G20" s="34"/>
      <c r="H20" s="34"/>
    </row>
    <row r="21" spans="1:8" s="8" customFormat="1" ht="12.75" x14ac:dyDescent="0.2">
      <c r="B21" s="15">
        <f t="shared" ref="B21:H21" si="0">SUM(B12:B19)</f>
        <v>706365.96</v>
      </c>
      <c r="C21" s="16">
        <f t="shared" si="0"/>
        <v>595440</v>
      </c>
      <c r="D21" s="15">
        <f t="shared" si="0"/>
        <v>240802.48166666669</v>
      </c>
      <c r="E21" s="15">
        <f t="shared" si="0"/>
        <v>597227.66666666663</v>
      </c>
      <c r="F21" s="16">
        <f t="shared" si="0"/>
        <v>577043.91666666663</v>
      </c>
      <c r="G21" s="16">
        <f t="shared" si="0"/>
        <v>594414.2073965508</v>
      </c>
      <c r="H21" s="16">
        <f t="shared" si="0"/>
        <v>597941.34065307921</v>
      </c>
    </row>
    <row r="22" spans="1:8" s="8" customFormat="1" ht="12.75" x14ac:dyDescent="0.2">
      <c r="C22" s="22"/>
      <c r="F22" s="22"/>
      <c r="G22" s="22"/>
      <c r="H22" s="22"/>
    </row>
    <row r="23" spans="1:8" s="8" customFormat="1" ht="12.75" x14ac:dyDescent="0.2">
      <c r="A23" s="7" t="s">
        <v>9</v>
      </c>
      <c r="C23" s="22"/>
      <c r="F23" s="22"/>
      <c r="G23" s="22"/>
      <c r="H23" s="22"/>
    </row>
    <row r="24" spans="1:8" s="8" customFormat="1" ht="12.75" x14ac:dyDescent="0.2">
      <c r="C24" s="22"/>
      <c r="F24" s="22"/>
      <c r="G24" s="22"/>
      <c r="H24" s="22"/>
    </row>
    <row r="25" spans="1:8" s="8" customFormat="1" ht="12.75" x14ac:dyDescent="0.2">
      <c r="A25" s="8" t="s">
        <v>108</v>
      </c>
      <c r="B25" s="5">
        <f>'2. Memb'!B40</f>
        <v>21848</v>
      </c>
      <c r="C25" s="6">
        <f>'2. Memb'!C40</f>
        <v>11300</v>
      </c>
      <c r="D25" s="5">
        <f>'2. Memb'!D40</f>
        <v>9017</v>
      </c>
      <c r="E25" s="5">
        <f>'2. Memb'!E40</f>
        <v>17611</v>
      </c>
      <c r="F25" s="6">
        <f>'2. Memb'!F40</f>
        <v>15650</v>
      </c>
      <c r="G25" s="6">
        <f>'2. Memb'!G40</f>
        <v>15650</v>
      </c>
      <c r="H25" s="6">
        <f>'2. Memb'!H40</f>
        <v>15650</v>
      </c>
    </row>
    <row r="26" spans="1:8" s="8" customFormat="1" ht="12.75" x14ac:dyDescent="0.2">
      <c r="A26" s="8" t="s">
        <v>10</v>
      </c>
      <c r="B26" s="5">
        <f>'3. Home'!B32</f>
        <v>13455</v>
      </c>
      <c r="C26" s="6">
        <f>'3. Home'!C32</f>
        <v>9300</v>
      </c>
      <c r="D26" s="5">
        <f>'3. Home'!D32</f>
        <v>3300</v>
      </c>
      <c r="E26" s="5">
        <f>'3. Home'!E32</f>
        <v>8600</v>
      </c>
      <c r="F26" s="6">
        <f>'3. Home'!F32</f>
        <v>10600</v>
      </c>
      <c r="G26" s="6">
        <f>'3. Home'!G32</f>
        <v>10600</v>
      </c>
      <c r="H26" s="6">
        <f>'3. Home'!H32</f>
        <v>10600</v>
      </c>
    </row>
    <row r="27" spans="1:8" s="8" customFormat="1" ht="12.75" x14ac:dyDescent="0.2">
      <c r="A27" s="8" t="s">
        <v>11</v>
      </c>
      <c r="B27" s="5">
        <f>'1. Summary'!B26</f>
        <v>374618</v>
      </c>
      <c r="C27" s="6">
        <v>349000</v>
      </c>
      <c r="D27" s="5">
        <f>'1. Summary'!D26</f>
        <v>79613</v>
      </c>
      <c r="E27" s="5">
        <v>349000</v>
      </c>
      <c r="F27" s="6">
        <v>354000</v>
      </c>
      <c r="G27" s="6">
        <v>354000</v>
      </c>
      <c r="H27" s="6">
        <v>354000</v>
      </c>
    </row>
    <row r="28" spans="1:8" s="8" customFormat="1" ht="12.75" x14ac:dyDescent="0.2">
      <c r="A28" s="8" t="s">
        <v>13</v>
      </c>
      <c r="B28" s="5">
        <f>'5. Int'!B37</f>
        <v>39673</v>
      </c>
      <c r="C28" s="6">
        <f>'5. Int'!C37</f>
        <v>89400</v>
      </c>
      <c r="D28" s="5">
        <f>'5. Int'!D37</f>
        <v>34481</v>
      </c>
      <c r="E28" s="5">
        <f>'5. Int'!E37</f>
        <v>77314</v>
      </c>
      <c r="F28" s="6">
        <f>'5. Int'!F37</f>
        <v>28805</v>
      </c>
      <c r="G28" s="6">
        <f>'5. Int'!G37</f>
        <v>62305</v>
      </c>
      <c r="H28" s="6">
        <f>'5. Int'!H37</f>
        <v>67305</v>
      </c>
    </row>
    <row r="29" spans="1:8" s="8" customFormat="1" ht="12.75" x14ac:dyDescent="0.2">
      <c r="A29" s="8" t="s">
        <v>14</v>
      </c>
      <c r="B29" s="5">
        <f>'6. British'!B30</f>
        <v>127306</v>
      </c>
      <c r="C29" s="6">
        <f>'6. British'!C30</f>
        <v>53000</v>
      </c>
      <c r="D29" s="5">
        <f>'6. British'!D30</f>
        <v>1306</v>
      </c>
      <c r="E29" s="5">
        <f>'6. British'!E30</f>
        <v>58400</v>
      </c>
      <c r="F29" s="6">
        <f>'6. British'!F30</f>
        <v>50000</v>
      </c>
      <c r="G29" s="6">
        <f>'6. British'!G30</f>
        <v>50000</v>
      </c>
      <c r="H29" s="6">
        <f>'6. British'!H30</f>
        <v>50000</v>
      </c>
    </row>
    <row r="30" spans="1:8" s="8" customFormat="1" ht="12.75" x14ac:dyDescent="0.2">
      <c r="A30" s="8" t="s">
        <v>110</v>
      </c>
      <c r="B30" s="5">
        <f>'7. Comm'!B23</f>
        <v>217</v>
      </c>
      <c r="C30" s="6">
        <f>'7. Comm'!C23</f>
        <v>300</v>
      </c>
      <c r="D30" s="5">
        <f>'7. Comm'!D23</f>
        <v>0</v>
      </c>
      <c r="E30" s="5">
        <f>'7. Comm'!E23</f>
        <v>300</v>
      </c>
      <c r="F30" s="6">
        <f>'7. Comm'!F23</f>
        <v>1000</v>
      </c>
      <c r="G30" s="6">
        <f>'7. Comm'!G23</f>
        <v>1000</v>
      </c>
      <c r="H30" s="6">
        <f>'7. Comm'!H23</f>
        <v>1000</v>
      </c>
    </row>
    <row r="31" spans="1:8" s="8" customFormat="1" ht="12.75" x14ac:dyDescent="0.2">
      <c r="A31" s="8" t="s">
        <v>71</v>
      </c>
      <c r="B31" s="5">
        <f>'8. Admin'!B37</f>
        <v>116745.04250000003</v>
      </c>
      <c r="C31" s="6">
        <f>'8. Admin'!C37</f>
        <v>82211.479999999981</v>
      </c>
      <c r="D31" s="5">
        <f>'8. Admin'!D37</f>
        <v>28735.923333333336</v>
      </c>
      <c r="E31" s="5">
        <f>'8. Admin'!E37</f>
        <v>59347.206666666672</v>
      </c>
      <c r="F31" s="6">
        <f>'8. Admin'!F37</f>
        <v>86093.813999999998</v>
      </c>
      <c r="G31" s="6">
        <f>'8. Admin'!G37</f>
        <v>85957.813999999998</v>
      </c>
      <c r="H31" s="6">
        <f>'8. Admin'!H37</f>
        <v>88122</v>
      </c>
    </row>
    <row r="32" spans="1:8" s="8" customFormat="1" ht="12.75" x14ac:dyDescent="0.2">
      <c r="A32" s="8" t="s">
        <v>133</v>
      </c>
      <c r="B32" s="5"/>
      <c r="C32" s="6"/>
      <c r="D32" s="5"/>
      <c r="E32" s="5"/>
      <c r="F32" s="6">
        <v>5000</v>
      </c>
      <c r="G32" s="6">
        <v>5000</v>
      </c>
      <c r="H32" s="6">
        <v>5000</v>
      </c>
    </row>
    <row r="33" spans="1:8" s="8" customFormat="1" ht="12.75" x14ac:dyDescent="0.2">
      <c r="A33" s="8" t="s">
        <v>134</v>
      </c>
      <c r="B33" s="5">
        <f>'1. Summary'!B32</f>
        <v>1449</v>
      </c>
      <c r="C33" s="6">
        <f>-C50</f>
        <v>185.70400000000373</v>
      </c>
      <c r="D33" s="5">
        <f t="shared" ref="D33:H33" si="1">-D50</f>
        <v>16869.911666666667</v>
      </c>
      <c r="E33" s="5">
        <f t="shared" si="1"/>
        <v>5331.0919999999969</v>
      </c>
      <c r="F33" s="6">
        <f t="shared" si="1"/>
        <v>5179.0205333333324</v>
      </c>
      <c r="G33" s="6">
        <f t="shared" si="1"/>
        <v>1980.2786793101609</v>
      </c>
      <c r="H33" s="6">
        <f t="shared" si="1"/>
        <v>1252.8681306158485</v>
      </c>
    </row>
    <row r="34" spans="1:8" s="8" customFormat="1" ht="12.75" x14ac:dyDescent="0.2">
      <c r="B34" s="5"/>
      <c r="C34" s="6"/>
      <c r="D34" s="5"/>
      <c r="E34" s="5"/>
      <c r="F34" s="6"/>
      <c r="G34" s="6"/>
      <c r="H34" s="6"/>
    </row>
    <row r="35" spans="1:8" s="8" customFormat="1" ht="12.75" x14ac:dyDescent="0.2">
      <c r="B35" s="15">
        <f>SUM(B25:B33)</f>
        <v>695311.04249999998</v>
      </c>
      <c r="C35" s="16">
        <f t="shared" ref="C35:H35" si="2">SUM(C25:C33)</f>
        <v>594697.18400000001</v>
      </c>
      <c r="D35" s="15">
        <f t="shared" si="2"/>
        <v>173322.83500000002</v>
      </c>
      <c r="E35" s="15">
        <f t="shared" si="2"/>
        <v>575903.29866666661</v>
      </c>
      <c r="F35" s="16">
        <f t="shared" si="2"/>
        <v>556327.83453333331</v>
      </c>
      <c r="G35" s="15">
        <f t="shared" si="2"/>
        <v>586493.09267931012</v>
      </c>
      <c r="H35" s="15">
        <f t="shared" si="2"/>
        <v>592929.8681306158</v>
      </c>
    </row>
    <row r="36" spans="1:8" s="8" customFormat="1" ht="12.75" x14ac:dyDescent="0.2">
      <c r="C36" s="22"/>
      <c r="F36" s="22"/>
      <c r="G36" s="22"/>
      <c r="H36" s="22"/>
    </row>
    <row r="37" spans="1:8" s="8" customFormat="1" ht="13.5" thickBot="1" x14ac:dyDescent="0.25">
      <c r="A37" s="7" t="s">
        <v>16</v>
      </c>
      <c r="B37" s="19">
        <f t="shared" ref="B37:H37" si="3">B21-B35</f>
        <v>11054.917499999981</v>
      </c>
      <c r="C37" s="20">
        <f t="shared" si="3"/>
        <v>742.81599999999162</v>
      </c>
      <c r="D37" s="19">
        <f t="shared" si="3"/>
        <v>67479.646666666667</v>
      </c>
      <c r="E37" s="19">
        <f t="shared" si="3"/>
        <v>21324.368000000017</v>
      </c>
      <c r="F37" s="20">
        <f t="shared" si="3"/>
        <v>20716.082133333315</v>
      </c>
      <c r="G37" s="20">
        <f t="shared" si="3"/>
        <v>7921.1147172406781</v>
      </c>
      <c r="H37" s="20">
        <f t="shared" si="3"/>
        <v>5011.4725224634167</v>
      </c>
    </row>
    <row r="38" spans="1:8" s="8" customFormat="1" ht="13.5" thickTop="1" x14ac:dyDescent="0.2">
      <c r="C38" s="22"/>
      <c r="F38" s="22"/>
      <c r="G38" s="22"/>
      <c r="H38" s="22"/>
    </row>
    <row r="39" spans="1:8" s="8" customFormat="1" ht="12.75" x14ac:dyDescent="0.2">
      <c r="A39" s="7" t="s">
        <v>85</v>
      </c>
      <c r="C39" s="22"/>
      <c r="D39" s="5"/>
      <c r="F39" s="22"/>
      <c r="G39" s="22"/>
      <c r="H39" s="22"/>
    </row>
    <row r="41" spans="1:8" x14ac:dyDescent="0.2">
      <c r="A41" s="8" t="s">
        <v>108</v>
      </c>
      <c r="B41" s="5">
        <f t="shared" ref="B41:H41" si="4">B12-B25</f>
        <v>118465</v>
      </c>
      <c r="C41" s="6">
        <f t="shared" si="4"/>
        <v>113600</v>
      </c>
      <c r="D41" s="5">
        <f t="shared" si="4"/>
        <v>117526.48166666667</v>
      </c>
      <c r="E41" s="5">
        <f t="shared" si="4"/>
        <v>120061.66666666666</v>
      </c>
      <c r="F41" s="6">
        <f t="shared" si="4"/>
        <v>124022.66666666666</v>
      </c>
      <c r="G41" s="6">
        <f t="shared" si="4"/>
        <v>142726.4693013127</v>
      </c>
      <c r="H41" s="6">
        <f t="shared" si="4"/>
        <v>144726.46930131273</v>
      </c>
    </row>
    <row r="42" spans="1:8" x14ac:dyDescent="0.2">
      <c r="A42" s="8" t="s">
        <v>109</v>
      </c>
      <c r="B42" s="5">
        <f>B13</f>
        <v>27492</v>
      </c>
      <c r="C42" s="6">
        <f t="shared" ref="C42:H42" si="5">C13</f>
        <v>14650</v>
      </c>
      <c r="D42" s="5">
        <f t="shared" si="5"/>
        <v>2554</v>
      </c>
      <c r="E42" s="5">
        <f t="shared" si="5"/>
        <v>14650</v>
      </c>
      <c r="F42" s="6">
        <f t="shared" si="5"/>
        <v>13971.25</v>
      </c>
      <c r="G42" s="6">
        <f t="shared" si="5"/>
        <v>13137.738095238097</v>
      </c>
      <c r="H42" s="6">
        <f t="shared" si="5"/>
        <v>12164.871351766516</v>
      </c>
    </row>
    <row r="43" spans="1:8" x14ac:dyDescent="0.2">
      <c r="A43" s="8" t="s">
        <v>10</v>
      </c>
      <c r="B43" s="5">
        <f t="shared" ref="B43:H48" si="6">B14-B26</f>
        <v>-8408</v>
      </c>
      <c r="C43" s="6">
        <f t="shared" si="6"/>
        <v>-6510</v>
      </c>
      <c r="D43" s="5">
        <f t="shared" si="6"/>
        <v>-2484</v>
      </c>
      <c r="E43" s="5">
        <f t="shared" si="6"/>
        <v>-6040</v>
      </c>
      <c r="F43" s="6">
        <f t="shared" si="6"/>
        <v>-8600</v>
      </c>
      <c r="G43" s="6">
        <f t="shared" si="6"/>
        <v>-8600</v>
      </c>
      <c r="H43" s="6">
        <f t="shared" si="6"/>
        <v>-8600</v>
      </c>
    </row>
    <row r="44" spans="1:8" x14ac:dyDescent="0.2">
      <c r="A44" s="8" t="s">
        <v>11</v>
      </c>
      <c r="B44" s="5">
        <f t="shared" si="6"/>
        <v>304</v>
      </c>
      <c r="C44" s="6">
        <f t="shared" si="6"/>
        <v>0</v>
      </c>
      <c r="D44" s="5">
        <f t="shared" si="6"/>
        <v>11027</v>
      </c>
      <c r="E44" s="5">
        <f t="shared" si="6"/>
        <v>0</v>
      </c>
      <c r="F44" s="6">
        <f t="shared" si="6"/>
        <v>-5000</v>
      </c>
      <c r="G44" s="6">
        <f t="shared" si="6"/>
        <v>-5000</v>
      </c>
      <c r="H44" s="6">
        <f t="shared" si="6"/>
        <v>-5000</v>
      </c>
    </row>
    <row r="45" spans="1:8" x14ac:dyDescent="0.2">
      <c r="A45" s="8" t="s">
        <v>13</v>
      </c>
      <c r="B45" s="5">
        <f t="shared" si="6"/>
        <v>-22369.040000000001</v>
      </c>
      <c r="C45" s="6">
        <f t="shared" si="6"/>
        <v>-44350</v>
      </c>
      <c r="D45" s="5">
        <f t="shared" si="6"/>
        <v>-20517</v>
      </c>
      <c r="E45" s="5">
        <f t="shared" si="6"/>
        <v>-45630</v>
      </c>
      <c r="F45" s="6">
        <f t="shared" si="6"/>
        <v>-10305</v>
      </c>
      <c r="G45" s="6">
        <f t="shared" si="6"/>
        <v>-44305</v>
      </c>
      <c r="H45" s="6">
        <f t="shared" si="6"/>
        <v>-46805</v>
      </c>
    </row>
    <row r="46" spans="1:8" x14ac:dyDescent="0.2">
      <c r="A46" s="8" t="s">
        <v>14</v>
      </c>
      <c r="B46" s="5">
        <f t="shared" si="6"/>
        <v>-5445</v>
      </c>
      <c r="C46" s="6">
        <f t="shared" si="6"/>
        <v>0</v>
      </c>
      <c r="D46" s="5">
        <f t="shared" si="6"/>
        <v>2102</v>
      </c>
      <c r="E46" s="5">
        <f t="shared" si="6"/>
        <v>0</v>
      </c>
      <c r="F46" s="6">
        <f t="shared" si="6"/>
        <v>0</v>
      </c>
      <c r="G46" s="6">
        <f t="shared" si="6"/>
        <v>0</v>
      </c>
      <c r="H46" s="6">
        <f t="shared" si="6"/>
        <v>0</v>
      </c>
    </row>
    <row r="47" spans="1:8" x14ac:dyDescent="0.2">
      <c r="A47" s="8" t="s">
        <v>110</v>
      </c>
      <c r="B47" s="5">
        <f t="shared" si="6"/>
        <v>233</v>
      </c>
      <c r="C47" s="6">
        <f t="shared" si="6"/>
        <v>-300</v>
      </c>
      <c r="D47" s="5">
        <f t="shared" si="6"/>
        <v>0</v>
      </c>
      <c r="E47" s="5">
        <f t="shared" si="6"/>
        <v>-300</v>
      </c>
      <c r="F47" s="6">
        <f t="shared" si="6"/>
        <v>-1000</v>
      </c>
      <c r="G47" s="6">
        <f t="shared" si="6"/>
        <v>-1000</v>
      </c>
      <c r="H47" s="6">
        <f t="shared" si="6"/>
        <v>-1000</v>
      </c>
    </row>
    <row r="48" spans="1:8" x14ac:dyDescent="0.2">
      <c r="A48" s="8" t="s">
        <v>71</v>
      </c>
      <c r="B48" s="5">
        <f t="shared" si="6"/>
        <v>-97768.042500000025</v>
      </c>
      <c r="C48" s="6">
        <f t="shared" si="6"/>
        <v>-76161.479999999981</v>
      </c>
      <c r="D48" s="5">
        <f t="shared" si="6"/>
        <v>-25858.923333333336</v>
      </c>
      <c r="E48" s="5">
        <f t="shared" si="6"/>
        <v>-56086.206666666672</v>
      </c>
      <c r="F48" s="6">
        <f t="shared" si="6"/>
        <v>-82193.813999999998</v>
      </c>
      <c r="G48" s="6">
        <f t="shared" si="6"/>
        <v>-82057.813999999998</v>
      </c>
      <c r="H48" s="6">
        <f t="shared" si="6"/>
        <v>-84222</v>
      </c>
    </row>
    <row r="49" spans="1:8" x14ac:dyDescent="0.2">
      <c r="A49" s="8" t="s">
        <v>133</v>
      </c>
      <c r="B49" s="5">
        <f>-B32</f>
        <v>0</v>
      </c>
      <c r="C49" s="5">
        <f t="shared" ref="C49:H49" si="7">-C32</f>
        <v>0</v>
      </c>
      <c r="D49" s="5">
        <f t="shared" si="7"/>
        <v>0</v>
      </c>
      <c r="E49" s="5">
        <f t="shared" si="7"/>
        <v>0</v>
      </c>
      <c r="F49" s="5">
        <f t="shared" si="7"/>
        <v>-5000</v>
      </c>
      <c r="G49" s="5">
        <f t="shared" si="7"/>
        <v>-5000</v>
      </c>
      <c r="H49" s="5">
        <f t="shared" si="7"/>
        <v>-5000</v>
      </c>
    </row>
    <row r="50" spans="1:8" x14ac:dyDescent="0.2">
      <c r="A50" s="8" t="s">
        <v>134</v>
      </c>
      <c r="B50" s="5">
        <f t="shared" ref="B50" si="8">-B33</f>
        <v>-1449</v>
      </c>
      <c r="C50" s="6">
        <f>-SUM(C41:C49)*0.2</f>
        <v>-185.70400000000373</v>
      </c>
      <c r="D50" s="5">
        <f>-SUM(D41:D49)*0.2</f>
        <v>-16869.911666666667</v>
      </c>
      <c r="E50" s="5">
        <f t="shared" ref="E50:H50" si="9">-SUM(E41:E49)*0.2</f>
        <v>-5331.0919999999969</v>
      </c>
      <c r="F50" s="5">
        <f t="shared" si="9"/>
        <v>-5179.0205333333324</v>
      </c>
      <c r="G50" s="5">
        <f t="shared" si="9"/>
        <v>-1980.2786793101609</v>
      </c>
      <c r="H50" s="5">
        <f t="shared" si="9"/>
        <v>-1252.8681306158485</v>
      </c>
    </row>
    <row r="52" spans="1:8" ht="15" thickBot="1" x14ac:dyDescent="0.25">
      <c r="A52" s="7" t="s">
        <v>16</v>
      </c>
      <c r="B52" s="19">
        <f>SUM(B41:B50)</f>
        <v>11054.917499999967</v>
      </c>
      <c r="C52" s="20">
        <f>SUM(C41:C50)</f>
        <v>742.81600000001492</v>
      </c>
      <c r="D52" s="19">
        <f t="shared" ref="D52:H52" si="10">SUM(D41:D50)</f>
        <v>67479.646666666667</v>
      </c>
      <c r="E52" s="19">
        <f t="shared" si="10"/>
        <v>21324.367999999988</v>
      </c>
      <c r="F52" s="20">
        <f t="shared" si="10"/>
        <v>20716.082133333326</v>
      </c>
      <c r="G52" s="20">
        <f t="shared" si="10"/>
        <v>7921.1147172406436</v>
      </c>
      <c r="H52" s="20">
        <f t="shared" si="10"/>
        <v>5011.472522463393</v>
      </c>
    </row>
    <row r="53" spans="1:8" ht="15" thickTop="1" x14ac:dyDescent="0.2"/>
    <row r="54" spans="1:8" s="8" customFormat="1" ht="12.75" x14ac:dyDescent="0.2">
      <c r="A54" s="7" t="s">
        <v>116</v>
      </c>
      <c r="C54" s="22"/>
      <c r="F54" s="22"/>
      <c r="G54" s="22"/>
      <c r="H54" s="22"/>
    </row>
    <row r="55" spans="1:8" s="8" customFormat="1" ht="12.75" x14ac:dyDescent="0.2">
      <c r="C55" s="22"/>
      <c r="F55" s="22"/>
      <c r="G55" s="22"/>
      <c r="H55" s="22"/>
    </row>
    <row r="56" spans="1:8" s="8" customFormat="1" ht="12.75" x14ac:dyDescent="0.2">
      <c r="A56" s="8" t="s">
        <v>119</v>
      </c>
      <c r="B56" s="5">
        <v>-8546</v>
      </c>
      <c r="C56" s="6">
        <f>B56+C52</f>
        <v>-7803.1839999999847</v>
      </c>
      <c r="D56" s="5">
        <f>B56+D52</f>
        <v>58933.646666666667</v>
      </c>
      <c r="E56" s="5">
        <f>B56+E52</f>
        <v>12778.367999999988</v>
      </c>
      <c r="F56" s="6">
        <f>E56+F52</f>
        <v>33494.450133333317</v>
      </c>
      <c r="G56" s="6">
        <f>F56+G52</f>
        <v>41415.564850573959</v>
      </c>
      <c r="H56" s="6">
        <f>G56+H52</f>
        <v>46427.037373037354</v>
      </c>
    </row>
    <row r="57" spans="1:8" s="8" customFormat="1" ht="12.75" x14ac:dyDescent="0.2">
      <c r="A57" s="8" t="s">
        <v>117</v>
      </c>
      <c r="B57" s="5">
        <v>35578</v>
      </c>
      <c r="C57" s="6">
        <f t="shared" ref="C57" si="11">B57</f>
        <v>35578</v>
      </c>
      <c r="D57" s="5">
        <f>B57+1000</f>
        <v>36578</v>
      </c>
      <c r="E57" s="5">
        <f>B57+1000</f>
        <v>36578</v>
      </c>
      <c r="F57" s="6">
        <f t="shared" ref="F57:H57" si="12">E57</f>
        <v>36578</v>
      </c>
      <c r="G57" s="6">
        <f t="shared" si="12"/>
        <v>36578</v>
      </c>
      <c r="H57" s="6">
        <f t="shared" si="12"/>
        <v>36578</v>
      </c>
    </row>
    <row r="58" spans="1:8" s="8" customFormat="1" ht="12.75" x14ac:dyDescent="0.2">
      <c r="A58" s="8" t="s">
        <v>118</v>
      </c>
      <c r="B58" s="5">
        <v>1330</v>
      </c>
      <c r="C58" s="6">
        <f>B58</f>
        <v>1330</v>
      </c>
      <c r="D58" s="5">
        <f>B58</f>
        <v>1330</v>
      </c>
      <c r="E58" s="5">
        <f>B58</f>
        <v>1330</v>
      </c>
      <c r="F58" s="6">
        <f>E58</f>
        <v>1330</v>
      </c>
      <c r="G58" s="6">
        <f>F58</f>
        <v>1330</v>
      </c>
      <c r="H58" s="6">
        <f>G58</f>
        <v>1330</v>
      </c>
    </row>
    <row r="59" spans="1:8" s="8" customFormat="1" ht="12.75" x14ac:dyDescent="0.2">
      <c r="A59" s="8" t="s">
        <v>120</v>
      </c>
      <c r="B59" s="5">
        <v>2082</v>
      </c>
      <c r="C59" s="6">
        <f t="shared" ref="C59" si="13">B59</f>
        <v>2082</v>
      </c>
      <c r="D59" s="5">
        <f t="shared" ref="D59" si="14">B59</f>
        <v>2082</v>
      </c>
      <c r="E59" s="5">
        <f t="shared" ref="E59" si="15">B59</f>
        <v>2082</v>
      </c>
      <c r="F59" s="6">
        <f t="shared" ref="F59:H59" si="16">E59</f>
        <v>2082</v>
      </c>
      <c r="G59" s="6">
        <f t="shared" si="16"/>
        <v>2082</v>
      </c>
      <c r="H59" s="6">
        <f t="shared" si="16"/>
        <v>2082</v>
      </c>
    </row>
    <row r="60" spans="1:8" s="8" customFormat="1" ht="12.75" x14ac:dyDescent="0.2">
      <c r="B60" s="5"/>
      <c r="C60" s="6"/>
      <c r="D60" s="5"/>
      <c r="E60" s="5"/>
      <c r="F60" s="6"/>
      <c r="G60" s="6"/>
      <c r="H60" s="6"/>
    </row>
    <row r="61" spans="1:8" s="8" customFormat="1" ht="13.5" thickBot="1" x14ac:dyDescent="0.25">
      <c r="B61" s="19">
        <f>SUM(B56:B60)</f>
        <v>30444</v>
      </c>
      <c r="C61" s="20">
        <f t="shared" ref="C61:H61" si="17">SUM(C56:C60)</f>
        <v>31186.816000000013</v>
      </c>
      <c r="D61" s="19">
        <f t="shared" si="17"/>
        <v>98923.646666666667</v>
      </c>
      <c r="E61" s="19">
        <f t="shared" si="17"/>
        <v>52768.367999999988</v>
      </c>
      <c r="F61" s="20">
        <f t="shared" si="17"/>
        <v>73484.450133333317</v>
      </c>
      <c r="G61" s="20">
        <f t="shared" si="17"/>
        <v>81405.564850573952</v>
      </c>
      <c r="H61" s="20">
        <f t="shared" si="17"/>
        <v>86417.037373037354</v>
      </c>
    </row>
    <row r="62" spans="1:8" ht="15" thickTop="1" x14ac:dyDescent="0.2"/>
    <row r="63" spans="1:8" s="8" customFormat="1" ht="12.75" x14ac:dyDescent="0.2">
      <c r="A63" s="7" t="s">
        <v>121</v>
      </c>
      <c r="C63" s="22"/>
      <c r="F63" s="22"/>
      <c r="G63" s="22"/>
      <c r="H63" s="22"/>
    </row>
    <row r="64" spans="1:8" s="8" customFormat="1" ht="12.75" x14ac:dyDescent="0.2">
      <c r="C64" s="22"/>
      <c r="F64" s="22"/>
      <c r="G64" s="22"/>
      <c r="H64" s="22"/>
    </row>
    <row r="65" spans="1:8" s="8" customFormat="1" ht="12.75" x14ac:dyDescent="0.2">
      <c r="A65" s="8" t="s">
        <v>122</v>
      </c>
      <c r="C65" s="22"/>
      <c r="F65" s="22"/>
      <c r="G65" s="22"/>
      <c r="H65" s="22"/>
    </row>
    <row r="67" spans="1:8" x14ac:dyDescent="0.2">
      <c r="A67" s="8" t="s">
        <v>178</v>
      </c>
    </row>
    <row r="68" spans="1:8" x14ac:dyDescent="0.2">
      <c r="A68" s="8" t="s">
        <v>179</v>
      </c>
    </row>
  </sheetData>
  <pageMargins left="0.7" right="0.7" top="0.75" bottom="0.75" header="0.3" footer="0.3"/>
  <pageSetup paperSize="9" scale="83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G11" sqref="G11"/>
    </sheetView>
  </sheetViews>
  <sheetFormatPr defaultRowHeight="15" x14ac:dyDescent="0.25"/>
  <cols>
    <col min="1" max="1" width="16.5703125" customWidth="1"/>
  </cols>
  <sheetData>
    <row r="1" spans="1:12" x14ac:dyDescent="0.25">
      <c r="A1" s="1" t="s">
        <v>0</v>
      </c>
    </row>
    <row r="2" spans="1:12" x14ac:dyDescent="0.25">
      <c r="A2" s="1" t="s">
        <v>99</v>
      </c>
    </row>
    <row r="3" spans="1:12" x14ac:dyDescent="0.25">
      <c r="A3" s="1" t="s">
        <v>181</v>
      </c>
    </row>
    <row r="4" spans="1:12" x14ac:dyDescent="0.25">
      <c r="A4" s="1" t="s">
        <v>193</v>
      </c>
    </row>
    <row r="6" spans="1:12" x14ac:dyDescent="0.25">
      <c r="B6" s="52" t="s">
        <v>59</v>
      </c>
      <c r="C6" s="52" t="s">
        <v>59</v>
      </c>
      <c r="D6" s="52" t="s">
        <v>105</v>
      </c>
      <c r="E6" s="52" t="s">
        <v>105</v>
      </c>
      <c r="F6" s="52" t="s">
        <v>105</v>
      </c>
      <c r="G6" s="52" t="s">
        <v>106</v>
      </c>
      <c r="H6" s="52" t="s">
        <v>106</v>
      </c>
      <c r="I6" s="52" t="s">
        <v>106</v>
      </c>
      <c r="J6" s="52" t="s">
        <v>107</v>
      </c>
      <c r="K6" s="52" t="s">
        <v>107</v>
      </c>
      <c r="L6" s="52" t="s">
        <v>107</v>
      </c>
    </row>
    <row r="7" spans="1:12" x14ac:dyDescent="0.25">
      <c r="B7" s="52" t="s">
        <v>58</v>
      </c>
      <c r="C7" s="52" t="s">
        <v>166</v>
      </c>
      <c r="D7" s="52" t="s">
        <v>167</v>
      </c>
      <c r="E7" s="52" t="s">
        <v>168</v>
      </c>
      <c r="F7" s="52" t="s">
        <v>49</v>
      </c>
      <c r="G7" s="52" t="s">
        <v>167</v>
      </c>
      <c r="H7" s="52" t="s">
        <v>168</v>
      </c>
      <c r="I7" s="52" t="s">
        <v>49</v>
      </c>
      <c r="J7" s="52" t="s">
        <v>167</v>
      </c>
      <c r="K7" s="52" t="s">
        <v>168</v>
      </c>
      <c r="L7" s="52" t="s">
        <v>49</v>
      </c>
    </row>
    <row r="9" spans="1:12" x14ac:dyDescent="0.25">
      <c r="A9" s="8" t="s">
        <v>54</v>
      </c>
      <c r="B9" s="2">
        <f>'2. Memb'!E11</f>
        <v>7106</v>
      </c>
      <c r="C9">
        <v>60</v>
      </c>
      <c r="F9" s="2">
        <f>B9*((C9+D9)/C9)+E9</f>
        <v>7106</v>
      </c>
      <c r="G9">
        <v>7</v>
      </c>
      <c r="I9" s="2">
        <f>F9*((C9+D9+G9)/(C9+D9))+H9</f>
        <v>7935.0333333333338</v>
      </c>
      <c r="L9" s="2">
        <f>I9*((C9+D9+G9+J9)/(C9+D9+G9))+K9</f>
        <v>7935.0333333333338</v>
      </c>
    </row>
    <row r="10" spans="1:12" x14ac:dyDescent="0.25">
      <c r="A10" s="8" t="s">
        <v>44</v>
      </c>
      <c r="B10" s="2">
        <f>'2. Memb'!E12</f>
        <v>326</v>
      </c>
      <c r="C10">
        <v>60</v>
      </c>
      <c r="F10" s="2">
        <f t="shared" ref="F10:F16" si="0">B10*((C10+D10)/C10)+E10</f>
        <v>326</v>
      </c>
      <c r="G10">
        <v>7</v>
      </c>
      <c r="I10" s="2">
        <f t="shared" ref="I10:I16" si="1">F10*((C10+D10+G10)/(C10+D10))+H10</f>
        <v>364.03333333333336</v>
      </c>
      <c r="L10" s="2">
        <f t="shared" ref="L10:L16" si="2">I10*((C10+D10+G10+J10)/(C10+D10+G10))+K10</f>
        <v>364.03333333333336</v>
      </c>
    </row>
    <row r="11" spans="1:12" x14ac:dyDescent="0.25">
      <c r="A11" s="8" t="s">
        <v>51</v>
      </c>
      <c r="B11" s="2">
        <f>'2. Memb'!E13</f>
        <v>40443</v>
      </c>
      <c r="C11">
        <v>28</v>
      </c>
      <c r="F11" s="2">
        <f t="shared" si="0"/>
        <v>40443</v>
      </c>
      <c r="G11">
        <v>3.5</v>
      </c>
      <c r="I11" s="2">
        <f t="shared" si="1"/>
        <v>45498.375</v>
      </c>
      <c r="L11" s="2">
        <f t="shared" si="2"/>
        <v>45498.375</v>
      </c>
    </row>
    <row r="12" spans="1:12" x14ac:dyDescent="0.25">
      <c r="A12" s="8" t="s">
        <v>45</v>
      </c>
      <c r="B12" s="2">
        <f>'2. Memb'!E14</f>
        <v>8435</v>
      </c>
      <c r="C12">
        <v>22</v>
      </c>
      <c r="F12" s="2">
        <f t="shared" si="0"/>
        <v>8435</v>
      </c>
      <c r="G12">
        <v>3.5</v>
      </c>
      <c r="I12" s="2">
        <f t="shared" si="1"/>
        <v>9776.931818181818</v>
      </c>
      <c r="L12" s="2">
        <f t="shared" si="2"/>
        <v>9776.931818181818</v>
      </c>
    </row>
    <row r="13" spans="1:12" x14ac:dyDescent="0.25">
      <c r="A13" s="8" t="s">
        <v>52</v>
      </c>
      <c r="B13" s="2">
        <f>'2. Memb'!E15</f>
        <v>31175</v>
      </c>
      <c r="C13">
        <v>19</v>
      </c>
      <c r="E13" s="2">
        <f>-E21</f>
        <v>600</v>
      </c>
      <c r="F13" s="2">
        <f t="shared" si="0"/>
        <v>31775</v>
      </c>
      <c r="G13">
        <v>2</v>
      </c>
      <c r="H13" s="2">
        <f>-H21</f>
        <v>600</v>
      </c>
      <c r="I13" s="2">
        <f t="shared" si="1"/>
        <v>35719.736842105267</v>
      </c>
      <c r="K13" s="2">
        <f>-K21</f>
        <v>600</v>
      </c>
      <c r="L13" s="2">
        <f t="shared" si="2"/>
        <v>36319.736842105267</v>
      </c>
    </row>
    <row r="14" spans="1:12" x14ac:dyDescent="0.25">
      <c r="A14" s="8" t="s">
        <v>46</v>
      </c>
      <c r="B14" s="2">
        <f>'2. Memb'!E16</f>
        <v>4076</v>
      </c>
      <c r="C14">
        <v>13</v>
      </c>
      <c r="E14" s="2">
        <f>-E22/2</f>
        <v>100</v>
      </c>
      <c r="F14" s="2">
        <f t="shared" si="0"/>
        <v>4176</v>
      </c>
      <c r="G14">
        <v>2</v>
      </c>
      <c r="H14" s="2">
        <f>-H22/2</f>
        <v>100</v>
      </c>
      <c r="I14" s="2">
        <f t="shared" si="1"/>
        <v>4918.4615384615381</v>
      </c>
      <c r="K14" s="2">
        <f>-K22/2</f>
        <v>100</v>
      </c>
      <c r="L14" s="2">
        <f t="shared" si="2"/>
        <v>5018.4615384615381</v>
      </c>
    </row>
    <row r="15" spans="1:12" x14ac:dyDescent="0.25">
      <c r="A15" s="8" t="s">
        <v>53</v>
      </c>
      <c r="B15" s="2">
        <f>'2. Memb'!E17</f>
        <v>43184</v>
      </c>
      <c r="C15">
        <v>13</v>
      </c>
      <c r="E15" s="2">
        <f>-E20</f>
        <v>1200</v>
      </c>
      <c r="F15" s="2">
        <f t="shared" si="0"/>
        <v>44384</v>
      </c>
      <c r="G15">
        <v>1.5</v>
      </c>
      <c r="H15" s="2">
        <f>-H20</f>
        <v>1200</v>
      </c>
      <c r="I15" s="2">
        <f t="shared" si="1"/>
        <v>50705.230769230773</v>
      </c>
      <c r="K15" s="2">
        <f>-K20</f>
        <v>1200</v>
      </c>
      <c r="L15" s="2">
        <f t="shared" si="2"/>
        <v>51905.230769230773</v>
      </c>
    </row>
    <row r="16" spans="1:12" x14ac:dyDescent="0.25">
      <c r="A16" s="8" t="s">
        <v>47</v>
      </c>
      <c r="B16" s="2">
        <f>'2. Memb'!E18</f>
        <v>1886</v>
      </c>
      <c r="C16">
        <v>9</v>
      </c>
      <c r="E16" s="2">
        <f>-E22/2</f>
        <v>100</v>
      </c>
      <c r="F16" s="2">
        <f t="shared" si="0"/>
        <v>1986</v>
      </c>
      <c r="G16">
        <v>1.5</v>
      </c>
      <c r="H16" s="2">
        <f>-H22/2</f>
        <v>100</v>
      </c>
      <c r="I16" s="2">
        <f t="shared" si="1"/>
        <v>2417</v>
      </c>
      <c r="K16" s="2">
        <f>-K22/2</f>
        <v>100</v>
      </c>
      <c r="L16" s="2">
        <f t="shared" si="2"/>
        <v>2517</v>
      </c>
    </row>
    <row r="17" spans="1:12" x14ac:dyDescent="0.25">
      <c r="B17" s="49">
        <f>SUM(B9:B16)</f>
        <v>136631</v>
      </c>
      <c r="E17" s="49">
        <f t="shared" ref="E17:I17" si="3">SUM(E9:E16)</f>
        <v>2000</v>
      </c>
      <c r="F17" s="49">
        <f t="shared" si="3"/>
        <v>138631</v>
      </c>
      <c r="H17" s="49">
        <f t="shared" si="3"/>
        <v>2000</v>
      </c>
      <c r="I17" s="49">
        <f t="shared" si="3"/>
        <v>157334.80263464607</v>
      </c>
      <c r="K17" s="49">
        <f>SUM(K9:K16)</f>
        <v>2000</v>
      </c>
      <c r="L17" s="49">
        <f>SUM(L9:L16)</f>
        <v>159334.80263464607</v>
      </c>
    </row>
    <row r="18" spans="1:12" x14ac:dyDescent="0.25">
      <c r="E18" s="2"/>
      <c r="H18" s="2"/>
      <c r="K18" s="2"/>
    </row>
    <row r="19" spans="1:12" x14ac:dyDescent="0.25">
      <c r="E19" s="2"/>
      <c r="H19" s="2"/>
      <c r="K19" s="2"/>
    </row>
    <row r="20" spans="1:12" x14ac:dyDescent="0.25">
      <c r="A20" t="s">
        <v>169</v>
      </c>
      <c r="B20" s="2">
        <f>'2. Memb'!E22</f>
        <v>8000</v>
      </c>
      <c r="C20">
        <v>2</v>
      </c>
      <c r="D20">
        <v>0.25</v>
      </c>
      <c r="E20" s="2">
        <v>-1200</v>
      </c>
      <c r="F20" s="2">
        <f t="shared" ref="F20:F23" si="4">B20*((C20+D20)/C20)+E20</f>
        <v>7800</v>
      </c>
      <c r="G20">
        <v>0.25</v>
      </c>
      <c r="H20" s="2">
        <v>-1200</v>
      </c>
      <c r="I20" s="2">
        <f t="shared" ref="I20:I23" si="5">F20*((C20+D20+G20)/(C20+D20))+H20</f>
        <v>7466.6666666666679</v>
      </c>
      <c r="J20">
        <v>0.25</v>
      </c>
      <c r="K20" s="2">
        <v>-1200</v>
      </c>
      <c r="L20" s="2">
        <f t="shared" ref="L20:L23" si="6">I20*((C20+D20+G20+J20)/(C20+D20+G20))+K20</f>
        <v>7013.3333333333358</v>
      </c>
    </row>
    <row r="21" spans="1:12" x14ac:dyDescent="0.25">
      <c r="A21" t="s">
        <v>170</v>
      </c>
      <c r="B21" s="2">
        <f>'2. Memb'!E23</f>
        <v>4000</v>
      </c>
      <c r="C21">
        <v>6</v>
      </c>
      <c r="E21" s="2">
        <v>-600</v>
      </c>
      <c r="F21" s="2">
        <f t="shared" si="4"/>
        <v>3400</v>
      </c>
      <c r="H21" s="2">
        <v>-600</v>
      </c>
      <c r="I21" s="2">
        <f t="shared" si="5"/>
        <v>2800</v>
      </c>
      <c r="K21" s="2">
        <v>-600</v>
      </c>
      <c r="L21" s="2">
        <f t="shared" si="6"/>
        <v>2200</v>
      </c>
    </row>
    <row r="22" spans="1:12" x14ac:dyDescent="0.25">
      <c r="A22" t="s">
        <v>171</v>
      </c>
      <c r="B22" s="2">
        <f>'2. Memb'!E24</f>
        <v>2000</v>
      </c>
      <c r="C22">
        <v>0.5</v>
      </c>
      <c r="D22">
        <v>0.06</v>
      </c>
      <c r="E22" s="2">
        <v>-200</v>
      </c>
      <c r="F22" s="2">
        <f t="shared" si="4"/>
        <v>2040</v>
      </c>
      <c r="G22">
        <v>0.06</v>
      </c>
      <c r="H22" s="2">
        <v>-200</v>
      </c>
      <c r="I22" s="2">
        <f t="shared" si="5"/>
        <v>2058.5714285714289</v>
      </c>
      <c r="J22">
        <v>0.06</v>
      </c>
      <c r="K22" s="2">
        <v>-200</v>
      </c>
      <c r="L22" s="2">
        <f t="shared" si="6"/>
        <v>2057.7880184331802</v>
      </c>
    </row>
    <row r="23" spans="1:12" x14ac:dyDescent="0.25">
      <c r="A23" t="s">
        <v>172</v>
      </c>
      <c r="B23" s="2">
        <f>'2. Memb'!E25</f>
        <v>650</v>
      </c>
      <c r="C23">
        <v>2</v>
      </c>
      <c r="D23">
        <v>0.25</v>
      </c>
      <c r="F23" s="2">
        <f t="shared" si="4"/>
        <v>731.25</v>
      </c>
      <c r="G23">
        <v>0.25</v>
      </c>
      <c r="I23" s="2">
        <f t="shared" si="5"/>
        <v>812.5</v>
      </c>
      <c r="J23">
        <v>0.25</v>
      </c>
      <c r="L23" s="2">
        <f t="shared" si="6"/>
        <v>893.75000000000011</v>
      </c>
    </row>
    <row r="24" spans="1:12" x14ac:dyDescent="0.25">
      <c r="B24" s="49">
        <f>SUM(B20:B23)</f>
        <v>14650</v>
      </c>
      <c r="E24" s="49">
        <f>SUM(E20:E23)</f>
        <v>-2000</v>
      </c>
      <c r="F24" s="49">
        <f>SUM(F20:F23)</f>
        <v>13971.25</v>
      </c>
      <c r="H24" s="49">
        <f>SUM(H20:H23)</f>
        <v>-2000</v>
      </c>
      <c r="I24" s="49">
        <f>SUM(I20:I23)</f>
        <v>13137.738095238097</v>
      </c>
      <c r="K24" s="49">
        <f>SUM(K20:K23)</f>
        <v>-2000</v>
      </c>
      <c r="L24" s="49">
        <f>SUM(L20:L23)</f>
        <v>12164.871351766516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workbookViewId="0">
      <pane xSplit="1" ySplit="9" topLeftCell="B48" activePane="bottomRight" state="frozen"/>
      <selection pane="topRight" activeCell="B1" sqref="B1"/>
      <selection pane="bottomLeft" activeCell="A8" sqref="A8"/>
      <selection pane="bottomRight" activeCell="D64" sqref="D64"/>
    </sheetView>
  </sheetViews>
  <sheetFormatPr defaultRowHeight="14.25" x14ac:dyDescent="0.2"/>
  <cols>
    <col min="1" max="1" width="30.140625" style="26" customWidth="1"/>
    <col min="2" max="2" width="9.7109375" style="8" customWidth="1"/>
    <col min="3" max="3" width="9.7109375" style="22" customWidth="1"/>
    <col min="4" max="5" width="9.7109375" style="8" customWidth="1"/>
    <col min="6" max="8" width="9.7109375" style="22" customWidth="1"/>
    <col min="9" max="251" width="9.140625" style="26"/>
    <col min="252" max="252" width="26.28515625" style="26" customWidth="1"/>
    <col min="253" max="507" width="9.140625" style="26"/>
    <col min="508" max="508" width="26.28515625" style="26" customWidth="1"/>
    <col min="509" max="763" width="9.140625" style="26"/>
    <col min="764" max="764" width="26.28515625" style="26" customWidth="1"/>
    <col min="765" max="1019" width="9.140625" style="26"/>
    <col min="1020" max="1020" width="26.28515625" style="26" customWidth="1"/>
    <col min="1021" max="1275" width="9.140625" style="26"/>
    <col min="1276" max="1276" width="26.28515625" style="26" customWidth="1"/>
    <col min="1277" max="1531" width="9.140625" style="26"/>
    <col min="1532" max="1532" width="26.28515625" style="26" customWidth="1"/>
    <col min="1533" max="1787" width="9.140625" style="26"/>
    <col min="1788" max="1788" width="26.28515625" style="26" customWidth="1"/>
    <col min="1789" max="2043" width="9.140625" style="26"/>
    <col min="2044" max="2044" width="26.28515625" style="26" customWidth="1"/>
    <col min="2045" max="2299" width="9.140625" style="26"/>
    <col min="2300" max="2300" width="26.28515625" style="26" customWidth="1"/>
    <col min="2301" max="2555" width="9.140625" style="26"/>
    <col min="2556" max="2556" width="26.28515625" style="26" customWidth="1"/>
    <col min="2557" max="2811" width="9.140625" style="26"/>
    <col min="2812" max="2812" width="26.28515625" style="26" customWidth="1"/>
    <col min="2813" max="3067" width="9.140625" style="26"/>
    <col min="3068" max="3068" width="26.28515625" style="26" customWidth="1"/>
    <col min="3069" max="3323" width="9.140625" style="26"/>
    <col min="3324" max="3324" width="26.28515625" style="26" customWidth="1"/>
    <col min="3325" max="3579" width="9.140625" style="26"/>
    <col min="3580" max="3580" width="26.28515625" style="26" customWidth="1"/>
    <col min="3581" max="3835" width="9.140625" style="26"/>
    <col min="3836" max="3836" width="26.28515625" style="26" customWidth="1"/>
    <col min="3837" max="4091" width="9.140625" style="26"/>
    <col min="4092" max="4092" width="26.28515625" style="26" customWidth="1"/>
    <col min="4093" max="4347" width="9.140625" style="26"/>
    <col min="4348" max="4348" width="26.28515625" style="26" customWidth="1"/>
    <col min="4349" max="4603" width="9.140625" style="26"/>
    <col min="4604" max="4604" width="26.28515625" style="26" customWidth="1"/>
    <col min="4605" max="4859" width="9.140625" style="26"/>
    <col min="4860" max="4860" width="26.28515625" style="26" customWidth="1"/>
    <col min="4861" max="5115" width="9.140625" style="26"/>
    <col min="5116" max="5116" width="26.28515625" style="26" customWidth="1"/>
    <col min="5117" max="5371" width="9.140625" style="26"/>
    <col min="5372" max="5372" width="26.28515625" style="26" customWidth="1"/>
    <col min="5373" max="5627" width="9.140625" style="26"/>
    <col min="5628" max="5628" width="26.28515625" style="26" customWidth="1"/>
    <col min="5629" max="5883" width="9.140625" style="26"/>
    <col min="5884" max="5884" width="26.28515625" style="26" customWidth="1"/>
    <col min="5885" max="6139" width="9.140625" style="26"/>
    <col min="6140" max="6140" width="26.28515625" style="26" customWidth="1"/>
    <col min="6141" max="6395" width="9.140625" style="26"/>
    <col min="6396" max="6396" width="26.28515625" style="26" customWidth="1"/>
    <col min="6397" max="6651" width="9.140625" style="26"/>
    <col min="6652" max="6652" width="26.28515625" style="26" customWidth="1"/>
    <col min="6653" max="6907" width="9.140625" style="26"/>
    <col min="6908" max="6908" width="26.28515625" style="26" customWidth="1"/>
    <col min="6909" max="7163" width="9.140625" style="26"/>
    <col min="7164" max="7164" width="26.28515625" style="26" customWidth="1"/>
    <col min="7165" max="7419" width="9.140625" style="26"/>
    <col min="7420" max="7420" width="26.28515625" style="26" customWidth="1"/>
    <col min="7421" max="7675" width="9.140625" style="26"/>
    <col min="7676" max="7676" width="26.28515625" style="26" customWidth="1"/>
    <col min="7677" max="7931" width="9.140625" style="26"/>
    <col min="7932" max="7932" width="26.28515625" style="26" customWidth="1"/>
    <col min="7933" max="8187" width="9.140625" style="26"/>
    <col min="8188" max="8188" width="26.28515625" style="26" customWidth="1"/>
    <col min="8189" max="8443" width="9.140625" style="26"/>
    <col min="8444" max="8444" width="26.28515625" style="26" customWidth="1"/>
    <col min="8445" max="8699" width="9.140625" style="26"/>
    <col min="8700" max="8700" width="26.28515625" style="26" customWidth="1"/>
    <col min="8701" max="8955" width="9.140625" style="26"/>
    <col min="8956" max="8956" width="26.28515625" style="26" customWidth="1"/>
    <col min="8957" max="9211" width="9.140625" style="26"/>
    <col min="9212" max="9212" width="26.28515625" style="26" customWidth="1"/>
    <col min="9213" max="9467" width="9.140625" style="26"/>
    <col min="9468" max="9468" width="26.28515625" style="26" customWidth="1"/>
    <col min="9469" max="9723" width="9.140625" style="26"/>
    <col min="9724" max="9724" width="26.28515625" style="26" customWidth="1"/>
    <col min="9725" max="9979" width="9.140625" style="26"/>
    <col min="9980" max="9980" width="26.28515625" style="26" customWidth="1"/>
    <col min="9981" max="10235" width="9.140625" style="26"/>
    <col min="10236" max="10236" width="26.28515625" style="26" customWidth="1"/>
    <col min="10237" max="10491" width="9.140625" style="26"/>
    <col min="10492" max="10492" width="26.28515625" style="26" customWidth="1"/>
    <col min="10493" max="10747" width="9.140625" style="26"/>
    <col min="10748" max="10748" width="26.28515625" style="26" customWidth="1"/>
    <col min="10749" max="11003" width="9.140625" style="26"/>
    <col min="11004" max="11004" width="26.28515625" style="26" customWidth="1"/>
    <col min="11005" max="11259" width="9.140625" style="26"/>
    <col min="11260" max="11260" width="26.28515625" style="26" customWidth="1"/>
    <col min="11261" max="11515" width="9.140625" style="26"/>
    <col min="11516" max="11516" width="26.28515625" style="26" customWidth="1"/>
    <col min="11517" max="11771" width="9.140625" style="26"/>
    <col min="11772" max="11772" width="26.28515625" style="26" customWidth="1"/>
    <col min="11773" max="12027" width="9.140625" style="26"/>
    <col min="12028" max="12028" width="26.28515625" style="26" customWidth="1"/>
    <col min="12029" max="12283" width="9.140625" style="26"/>
    <col min="12284" max="12284" width="26.28515625" style="26" customWidth="1"/>
    <col min="12285" max="12539" width="9.140625" style="26"/>
    <col min="12540" max="12540" width="26.28515625" style="26" customWidth="1"/>
    <col min="12541" max="12795" width="9.140625" style="26"/>
    <col min="12796" max="12796" width="26.28515625" style="26" customWidth="1"/>
    <col min="12797" max="13051" width="9.140625" style="26"/>
    <col min="13052" max="13052" width="26.28515625" style="26" customWidth="1"/>
    <col min="13053" max="13307" width="9.140625" style="26"/>
    <col min="13308" max="13308" width="26.28515625" style="26" customWidth="1"/>
    <col min="13309" max="13563" width="9.140625" style="26"/>
    <col min="13564" max="13564" width="26.28515625" style="26" customWidth="1"/>
    <col min="13565" max="13819" width="9.140625" style="26"/>
    <col min="13820" max="13820" width="26.28515625" style="26" customWidth="1"/>
    <col min="13821" max="14075" width="9.140625" style="26"/>
    <col min="14076" max="14076" width="26.28515625" style="26" customWidth="1"/>
    <col min="14077" max="14331" width="9.140625" style="26"/>
    <col min="14332" max="14332" width="26.28515625" style="26" customWidth="1"/>
    <col min="14333" max="14587" width="9.140625" style="26"/>
    <col min="14588" max="14588" width="26.28515625" style="26" customWidth="1"/>
    <col min="14589" max="14843" width="9.140625" style="26"/>
    <col min="14844" max="14844" width="26.28515625" style="26" customWidth="1"/>
    <col min="14845" max="15099" width="9.140625" style="26"/>
    <col min="15100" max="15100" width="26.28515625" style="26" customWidth="1"/>
    <col min="15101" max="15355" width="9.140625" style="26"/>
    <col min="15356" max="15356" width="26.28515625" style="26" customWidth="1"/>
    <col min="15357" max="15611" width="9.140625" style="26"/>
    <col min="15612" max="15612" width="26.28515625" style="26" customWidth="1"/>
    <col min="15613" max="15867" width="9.140625" style="26"/>
    <col min="15868" max="15868" width="26.28515625" style="26" customWidth="1"/>
    <col min="15869" max="16123" width="9.140625" style="26"/>
    <col min="16124" max="16124" width="26.28515625" style="26" customWidth="1"/>
    <col min="16125" max="16384" width="9.140625" style="26"/>
  </cols>
  <sheetData>
    <row r="1" spans="1:8" ht="15" x14ac:dyDescent="0.25">
      <c r="A1" s="21" t="s">
        <v>0</v>
      </c>
      <c r="B1" s="7"/>
      <c r="C1" s="23"/>
    </row>
    <row r="2" spans="1:8" ht="15" x14ac:dyDescent="0.25">
      <c r="A2" s="43" t="s">
        <v>99</v>
      </c>
      <c r="B2" s="7"/>
      <c r="C2" s="23"/>
      <c r="D2" s="7"/>
      <c r="E2" s="7"/>
    </row>
    <row r="3" spans="1:8" ht="15" x14ac:dyDescent="0.25">
      <c r="A3" s="21" t="s">
        <v>199</v>
      </c>
      <c r="B3" s="7"/>
      <c r="C3" s="23"/>
      <c r="D3" s="7"/>
      <c r="E3" s="7"/>
    </row>
    <row r="4" spans="1:8" ht="15" x14ac:dyDescent="0.25">
      <c r="A4" s="21" t="s">
        <v>200</v>
      </c>
      <c r="B4" s="7"/>
      <c r="C4" s="23"/>
      <c r="D4" s="7"/>
      <c r="E4" s="7"/>
    </row>
    <row r="5" spans="1:8" ht="15" x14ac:dyDescent="0.25">
      <c r="A5" s="21" t="s">
        <v>201</v>
      </c>
      <c r="B5" s="7"/>
      <c r="C5" s="23"/>
      <c r="D5" s="7"/>
      <c r="E5" s="7"/>
    </row>
    <row r="6" spans="1:8" ht="15" x14ac:dyDescent="0.25">
      <c r="A6" s="21"/>
      <c r="B6" s="7"/>
      <c r="C6" s="23"/>
      <c r="D6" s="7"/>
      <c r="E6" s="7"/>
    </row>
    <row r="7" spans="1:8" ht="15" x14ac:dyDescent="0.25">
      <c r="A7" s="21"/>
      <c r="B7" s="11" t="s">
        <v>48</v>
      </c>
      <c r="C7" s="24" t="s">
        <v>59</v>
      </c>
      <c r="D7" s="11" t="s">
        <v>59</v>
      </c>
      <c r="E7" s="11" t="s">
        <v>59</v>
      </c>
      <c r="F7" s="24" t="s">
        <v>105</v>
      </c>
      <c r="G7" s="24" t="s">
        <v>106</v>
      </c>
      <c r="H7" s="24" t="s">
        <v>107</v>
      </c>
    </row>
    <row r="8" spans="1:8" s="32" customFormat="1" ht="12.75" x14ac:dyDescent="0.2">
      <c r="A8" s="11"/>
      <c r="B8" s="11" t="s">
        <v>115</v>
      </c>
      <c r="C8" s="24" t="s">
        <v>67</v>
      </c>
      <c r="D8" s="11" t="s">
        <v>104</v>
      </c>
      <c r="E8" s="11" t="s">
        <v>67</v>
      </c>
      <c r="F8" s="24" t="s">
        <v>67</v>
      </c>
      <c r="G8" s="24" t="s">
        <v>67</v>
      </c>
      <c r="H8" s="24" t="s">
        <v>67</v>
      </c>
    </row>
    <row r="9" spans="1:8" s="32" customFormat="1" ht="12.75" x14ac:dyDescent="0.2">
      <c r="A9" s="11"/>
      <c r="B9" s="11" t="s">
        <v>56</v>
      </c>
      <c r="C9" s="24" t="s">
        <v>49</v>
      </c>
      <c r="D9" s="11" t="s">
        <v>57</v>
      </c>
      <c r="E9" s="11" t="s">
        <v>58</v>
      </c>
      <c r="F9" s="24" t="s">
        <v>49</v>
      </c>
      <c r="G9" s="24" t="s">
        <v>49</v>
      </c>
      <c r="H9" s="24" t="s">
        <v>49</v>
      </c>
    </row>
    <row r="10" spans="1:8" s="32" customFormat="1" ht="12.75" x14ac:dyDescent="0.2">
      <c r="A10" s="11"/>
      <c r="B10" s="11"/>
      <c r="C10" s="24"/>
      <c r="D10" s="11"/>
      <c r="E10" s="11"/>
      <c r="F10" s="41"/>
      <c r="G10" s="41"/>
      <c r="H10" s="41"/>
    </row>
    <row r="11" spans="1:8" s="8" customFormat="1" ht="12.75" x14ac:dyDescent="0.2">
      <c r="A11" s="7" t="s">
        <v>7</v>
      </c>
      <c r="B11" s="7"/>
      <c r="C11" s="23"/>
      <c r="D11" s="7"/>
      <c r="E11" s="7"/>
      <c r="F11" s="22"/>
      <c r="G11" s="22"/>
      <c r="H11" s="22"/>
    </row>
    <row r="12" spans="1:8" s="8" customFormat="1" ht="12.75" x14ac:dyDescent="0.2">
      <c r="C12" s="22"/>
      <c r="F12" s="22"/>
      <c r="G12" s="22"/>
      <c r="H12" s="22"/>
    </row>
    <row r="13" spans="1:8" s="8" customFormat="1" ht="12.75" x14ac:dyDescent="0.2">
      <c r="A13" s="8" t="s">
        <v>108</v>
      </c>
      <c r="B13" s="5">
        <f>'2. Memb'!B31-B14</f>
        <v>140313</v>
      </c>
      <c r="C13" s="6">
        <f>'2. Memb'!C31-C14</f>
        <v>124900</v>
      </c>
      <c r="D13" s="5">
        <f>'2. Memb'!D31-D14</f>
        <v>126543.48166666667</v>
      </c>
      <c r="E13" s="5">
        <f>'2. Memb'!E31-E14</f>
        <v>137672.66666666666</v>
      </c>
      <c r="F13" s="6">
        <f>'2. Memb'!F31-F14</f>
        <v>139672.66666666666</v>
      </c>
      <c r="G13" s="6">
        <f>'2. Memb'!G31-G14+'15. Workings 4'!I18-'9. Workings'!I16</f>
        <v>166901.81557258527</v>
      </c>
      <c r="H13" s="6">
        <f>'2. Memb'!H31-H14+'15. Workings 4'!L18-'9. Workings'!L16</f>
        <v>168901.8155725853</v>
      </c>
    </row>
    <row r="14" spans="1:8" s="8" customFormat="1" ht="12.75" x14ac:dyDescent="0.2">
      <c r="A14" s="8" t="s">
        <v>109</v>
      </c>
      <c r="B14" s="5">
        <f>SUM('2. Memb'!B22:B26)</f>
        <v>27492</v>
      </c>
      <c r="C14" s="6">
        <f>SUM('2. Memb'!C22:C26)</f>
        <v>14650</v>
      </c>
      <c r="D14" s="5">
        <f>SUM('2. Memb'!D22:D26)</f>
        <v>2554</v>
      </c>
      <c r="E14" s="5">
        <f>SUM('2. Memb'!E22:E26)</f>
        <v>14650</v>
      </c>
      <c r="F14" s="6">
        <f>SUM('2. Memb'!F22:F26)</f>
        <v>13971.25</v>
      </c>
      <c r="G14" s="6">
        <f>SUM('2. Memb'!G22:G26)</f>
        <v>13137.738095238097</v>
      </c>
      <c r="H14" s="6">
        <f>SUM('2. Memb'!H22:H26)</f>
        <v>12164.871351766516</v>
      </c>
    </row>
    <row r="15" spans="1:8" s="8" customFormat="1" ht="12.75" x14ac:dyDescent="0.2">
      <c r="A15" s="8" t="s">
        <v>10</v>
      </c>
      <c r="B15" s="5">
        <f>'3. Home'!B20</f>
        <v>5047</v>
      </c>
      <c r="C15" s="6">
        <f>'3. Home'!C20</f>
        <v>2790</v>
      </c>
      <c r="D15" s="5">
        <f>'3. Home'!D20</f>
        <v>816</v>
      </c>
      <c r="E15" s="5">
        <f>'3. Home'!E20</f>
        <v>2560</v>
      </c>
      <c r="F15" s="6">
        <f>'3. Home'!F20</f>
        <v>2000</v>
      </c>
      <c r="G15" s="6">
        <f>'3. Home'!G20</f>
        <v>2000</v>
      </c>
      <c r="H15" s="6">
        <f>'3. Home'!H20</f>
        <v>2000</v>
      </c>
    </row>
    <row r="16" spans="1:8" s="8" customFormat="1" ht="12.75" x14ac:dyDescent="0.2">
      <c r="A16" s="8" t="s">
        <v>11</v>
      </c>
      <c r="B16" s="5">
        <f>'1. Summary'!B14</f>
        <v>374922</v>
      </c>
      <c r="C16" s="6">
        <v>349000</v>
      </c>
      <c r="D16" s="5">
        <f>'1. Summary'!D14</f>
        <v>90640</v>
      </c>
      <c r="E16" s="5">
        <v>349000</v>
      </c>
      <c r="F16" s="6">
        <v>349000</v>
      </c>
      <c r="G16" s="6">
        <v>349000</v>
      </c>
      <c r="H16" s="6">
        <v>349000</v>
      </c>
    </row>
    <row r="17" spans="1:8" s="8" customFormat="1" ht="12.75" x14ac:dyDescent="0.2">
      <c r="A17" s="8" t="s">
        <v>13</v>
      </c>
      <c r="B17" s="5">
        <f>'5. Int'!B21</f>
        <v>17303.96</v>
      </c>
      <c r="C17" s="6">
        <f>'5. Int'!C21</f>
        <v>45050</v>
      </c>
      <c r="D17" s="5">
        <f>'5. Int'!D21</f>
        <v>13964</v>
      </c>
      <c r="E17" s="5">
        <f>'5. Int'!E21</f>
        <v>31684</v>
      </c>
      <c r="F17" s="6">
        <f>'5. Int'!F21</f>
        <v>18500</v>
      </c>
      <c r="G17" s="6">
        <f>'5. Int'!G21-10000</f>
        <v>18000</v>
      </c>
      <c r="H17" s="6">
        <f>'5. Int'!H21-11000</f>
        <v>20500</v>
      </c>
    </row>
    <row r="18" spans="1:8" s="8" customFormat="1" ht="12.75" x14ac:dyDescent="0.2">
      <c r="A18" s="8" t="s">
        <v>14</v>
      </c>
      <c r="B18" s="5">
        <f>'6. British'!B18</f>
        <v>121861</v>
      </c>
      <c r="C18" s="6">
        <f>'6. British'!C18</f>
        <v>53000</v>
      </c>
      <c r="D18" s="5">
        <f>'6. British'!D18</f>
        <v>3408</v>
      </c>
      <c r="E18" s="5">
        <f>'6. British'!E18</f>
        <v>58400</v>
      </c>
      <c r="F18" s="6">
        <f>'6. British'!F18</f>
        <v>50000</v>
      </c>
      <c r="G18" s="6">
        <f>'6. British'!G18</f>
        <v>50000</v>
      </c>
      <c r="H18" s="6">
        <f>'6. British'!H18</f>
        <v>50000</v>
      </c>
    </row>
    <row r="19" spans="1:8" s="8" customFormat="1" ht="12.75" x14ac:dyDescent="0.2">
      <c r="A19" s="8" t="s">
        <v>110</v>
      </c>
      <c r="B19" s="5">
        <f>'7. Comm'!B15</f>
        <v>450</v>
      </c>
      <c r="C19" s="6">
        <f>'7. Comm'!C15</f>
        <v>0</v>
      </c>
      <c r="D19" s="5">
        <f>'7. Comm'!D15</f>
        <v>0</v>
      </c>
      <c r="E19" s="5">
        <f>'7. Comm'!E15</f>
        <v>0</v>
      </c>
      <c r="F19" s="6">
        <f>'7. Comm'!F15</f>
        <v>0</v>
      </c>
      <c r="G19" s="6">
        <f>'7. Comm'!G15</f>
        <v>0</v>
      </c>
      <c r="H19" s="6">
        <f>'7. Comm'!H15</f>
        <v>0</v>
      </c>
    </row>
    <row r="20" spans="1:8" s="8" customFormat="1" ht="12.75" x14ac:dyDescent="0.2">
      <c r="A20" s="8" t="s">
        <v>71</v>
      </c>
      <c r="B20" s="5">
        <f>'8. Admin'!B17</f>
        <v>18977</v>
      </c>
      <c r="C20" s="6">
        <f>'8. Admin'!C17</f>
        <v>6050</v>
      </c>
      <c r="D20" s="5">
        <f>'8. Admin'!D17</f>
        <v>2877</v>
      </c>
      <c r="E20" s="5">
        <f>'8. Admin'!E17</f>
        <v>3261</v>
      </c>
      <c r="F20" s="6">
        <f>'8. Admin'!F17</f>
        <v>3900</v>
      </c>
      <c r="G20" s="6">
        <f>'8. Admin'!G17</f>
        <v>3900</v>
      </c>
      <c r="H20" s="6">
        <f>'8. Admin'!H17</f>
        <v>3900</v>
      </c>
    </row>
    <row r="21" spans="1:8" s="8" customFormat="1" ht="12.75" x14ac:dyDescent="0.2">
      <c r="B21" s="33"/>
      <c r="C21" s="34"/>
      <c r="D21" s="33"/>
      <c r="E21" s="33"/>
      <c r="F21" s="34"/>
      <c r="G21" s="34"/>
      <c r="H21" s="34"/>
    </row>
    <row r="22" spans="1:8" s="8" customFormat="1" ht="12.75" x14ac:dyDescent="0.2">
      <c r="B22" s="15">
        <f t="shared" ref="B22:H22" si="0">SUM(B13:B20)</f>
        <v>706365.96</v>
      </c>
      <c r="C22" s="16">
        <f t="shared" si="0"/>
        <v>595440</v>
      </c>
      <c r="D22" s="15">
        <f t="shared" si="0"/>
        <v>240802.48166666669</v>
      </c>
      <c r="E22" s="15">
        <f t="shared" si="0"/>
        <v>597227.66666666663</v>
      </c>
      <c r="F22" s="16">
        <f t="shared" si="0"/>
        <v>577043.91666666663</v>
      </c>
      <c r="G22" s="16">
        <f t="shared" si="0"/>
        <v>602939.55366782332</v>
      </c>
      <c r="H22" s="16">
        <f t="shared" si="0"/>
        <v>606466.68692435184</v>
      </c>
    </row>
    <row r="23" spans="1:8" s="8" customFormat="1" ht="12.75" x14ac:dyDescent="0.2">
      <c r="C23" s="22"/>
      <c r="F23" s="22"/>
      <c r="G23" s="22"/>
      <c r="H23" s="22"/>
    </row>
    <row r="24" spans="1:8" s="8" customFormat="1" ht="12.75" x14ac:dyDescent="0.2">
      <c r="A24" s="7" t="s">
        <v>9</v>
      </c>
      <c r="C24" s="22"/>
      <c r="F24" s="22"/>
      <c r="G24" s="22"/>
      <c r="H24" s="22"/>
    </row>
    <row r="25" spans="1:8" s="8" customFormat="1" ht="12.75" x14ac:dyDescent="0.2">
      <c r="C25" s="22"/>
      <c r="F25" s="22"/>
      <c r="G25" s="22"/>
      <c r="H25" s="22"/>
    </row>
    <row r="26" spans="1:8" s="8" customFormat="1" ht="12.75" x14ac:dyDescent="0.2">
      <c r="A26" s="8" t="s">
        <v>108</v>
      </c>
      <c r="B26" s="5">
        <f>'2. Memb'!B40</f>
        <v>21848</v>
      </c>
      <c r="C26" s="6">
        <f>'2. Memb'!C40</f>
        <v>11300</v>
      </c>
      <c r="D26" s="5">
        <f>'2. Memb'!D40</f>
        <v>9017</v>
      </c>
      <c r="E26" s="5">
        <f>'2. Memb'!E40</f>
        <v>17611</v>
      </c>
      <c r="F26" s="6">
        <f>'2. Memb'!F40</f>
        <v>15650</v>
      </c>
      <c r="G26" s="6">
        <f>'2. Memb'!G40</f>
        <v>15650</v>
      </c>
      <c r="H26" s="6">
        <f>'2. Memb'!H40</f>
        <v>15650</v>
      </c>
    </row>
    <row r="27" spans="1:8" s="8" customFormat="1" ht="12.75" x14ac:dyDescent="0.2">
      <c r="A27" s="8" t="s">
        <v>10</v>
      </c>
      <c r="B27" s="5">
        <f>'3. Home'!B32</f>
        <v>13455</v>
      </c>
      <c r="C27" s="6">
        <f>'3. Home'!C32</f>
        <v>9300</v>
      </c>
      <c r="D27" s="5">
        <f>'3. Home'!D32</f>
        <v>3300</v>
      </c>
      <c r="E27" s="5">
        <f>'3. Home'!E32</f>
        <v>8600</v>
      </c>
      <c r="F27" s="6">
        <f>'3. Home'!F32</f>
        <v>10600</v>
      </c>
      <c r="G27" s="6">
        <f>'3. Home'!G32</f>
        <v>10600</v>
      </c>
      <c r="H27" s="6">
        <f>'3. Home'!H32</f>
        <v>10600</v>
      </c>
    </row>
    <row r="28" spans="1:8" s="8" customFormat="1" ht="12.75" x14ac:dyDescent="0.2">
      <c r="A28" s="8" t="s">
        <v>11</v>
      </c>
      <c r="B28" s="5">
        <f>'1. Summary'!B26</f>
        <v>374618</v>
      </c>
      <c r="C28" s="6">
        <v>349000</v>
      </c>
      <c r="D28" s="5">
        <f>'1. Summary'!D26</f>
        <v>79613</v>
      </c>
      <c r="E28" s="5">
        <v>349000</v>
      </c>
      <c r="F28" s="6">
        <v>354000</v>
      </c>
      <c r="G28" s="6">
        <v>354000</v>
      </c>
      <c r="H28" s="6">
        <v>354000</v>
      </c>
    </row>
    <row r="29" spans="1:8" s="8" customFormat="1" ht="12.75" x14ac:dyDescent="0.2">
      <c r="A29" s="8" t="s">
        <v>13</v>
      </c>
      <c r="B29" s="5">
        <f>'5. Int'!B37</f>
        <v>39673</v>
      </c>
      <c r="C29" s="6">
        <f>'5. Int'!C37</f>
        <v>89400</v>
      </c>
      <c r="D29" s="5">
        <f>'5. Int'!D37</f>
        <v>34481</v>
      </c>
      <c r="E29" s="5">
        <f>'5. Int'!E37</f>
        <v>77314</v>
      </c>
      <c r="F29" s="6">
        <f>'5. Int'!F37</f>
        <v>28805</v>
      </c>
      <c r="G29" s="6">
        <f>'5. Int'!G37</f>
        <v>62305</v>
      </c>
      <c r="H29" s="6">
        <f>'5. Int'!H37</f>
        <v>67305</v>
      </c>
    </row>
    <row r="30" spans="1:8" s="8" customFormat="1" ht="12.75" x14ac:dyDescent="0.2">
      <c r="A30" s="8" t="s">
        <v>14</v>
      </c>
      <c r="B30" s="5">
        <f>'6. British'!B30</f>
        <v>127306</v>
      </c>
      <c r="C30" s="6">
        <f>'6. British'!C30</f>
        <v>53000</v>
      </c>
      <c r="D30" s="5">
        <f>'6. British'!D30</f>
        <v>1306</v>
      </c>
      <c r="E30" s="5">
        <f>'6. British'!E30</f>
        <v>58400</v>
      </c>
      <c r="F30" s="6">
        <f>'6. British'!F30</f>
        <v>50000</v>
      </c>
      <c r="G30" s="6">
        <f>'6. British'!G30</f>
        <v>50000</v>
      </c>
      <c r="H30" s="6">
        <f>'6. British'!H30</f>
        <v>50000</v>
      </c>
    </row>
    <row r="31" spans="1:8" s="8" customFormat="1" ht="12.75" x14ac:dyDescent="0.2">
      <c r="A31" s="8" t="s">
        <v>110</v>
      </c>
      <c r="B31" s="5">
        <f>'7. Comm'!B23</f>
        <v>217</v>
      </c>
      <c r="C31" s="6">
        <f>'7. Comm'!C23</f>
        <v>300</v>
      </c>
      <c r="D31" s="5">
        <f>'7. Comm'!D23</f>
        <v>0</v>
      </c>
      <c r="E31" s="5">
        <f>'7. Comm'!E23</f>
        <v>300</v>
      </c>
      <c r="F31" s="6">
        <f>'7. Comm'!F23</f>
        <v>1000</v>
      </c>
      <c r="G31" s="6">
        <f>'7. Comm'!G23</f>
        <v>1000</v>
      </c>
      <c r="H31" s="6">
        <f>'7. Comm'!H23</f>
        <v>1000</v>
      </c>
    </row>
    <row r="32" spans="1:8" s="8" customFormat="1" ht="12.75" x14ac:dyDescent="0.2">
      <c r="A32" s="8" t="s">
        <v>71</v>
      </c>
      <c r="B32" s="5">
        <f>'8. Admin'!B37</f>
        <v>116745.04250000003</v>
      </c>
      <c r="C32" s="6">
        <f>'8. Admin'!C37</f>
        <v>82211.479999999981</v>
      </c>
      <c r="D32" s="5">
        <f>'8. Admin'!D37</f>
        <v>28735.923333333336</v>
      </c>
      <c r="E32" s="5">
        <f>'8. Admin'!E37</f>
        <v>59347.206666666672</v>
      </c>
      <c r="F32" s="6">
        <f>'8. Admin'!F37</f>
        <v>86093.813999999998</v>
      </c>
      <c r="G32" s="6">
        <f>'8. Admin'!G37</f>
        <v>85957.813999999998</v>
      </c>
      <c r="H32" s="6">
        <f>'8. Admin'!H37</f>
        <v>88122</v>
      </c>
    </row>
    <row r="33" spans="1:8" s="8" customFormat="1" ht="12.75" x14ac:dyDescent="0.2">
      <c r="A33" s="8" t="s">
        <v>133</v>
      </c>
      <c r="B33" s="5"/>
      <c r="C33" s="6"/>
      <c r="D33" s="5"/>
      <c r="E33" s="5"/>
      <c r="F33" s="6">
        <v>5000</v>
      </c>
      <c r="G33" s="6">
        <v>5000</v>
      </c>
      <c r="H33" s="6">
        <v>5000</v>
      </c>
    </row>
    <row r="34" spans="1:8" s="8" customFormat="1" ht="12.75" x14ac:dyDescent="0.2">
      <c r="A34" s="8" t="s">
        <v>134</v>
      </c>
      <c r="B34" s="5">
        <f>'1. Summary'!B32</f>
        <v>1449</v>
      </c>
      <c r="C34" s="6">
        <f>-C51</f>
        <v>185.70400000000373</v>
      </c>
      <c r="D34" s="5">
        <f t="shared" ref="D34:H34" si="1">-D51</f>
        <v>16869.911666666667</v>
      </c>
      <c r="E34" s="5">
        <f t="shared" si="1"/>
        <v>5331.0919999999969</v>
      </c>
      <c r="F34" s="6">
        <f t="shared" si="1"/>
        <v>5179.0205333333324</v>
      </c>
      <c r="G34" s="6">
        <f t="shared" si="1"/>
        <v>3685.3479335646757</v>
      </c>
      <c r="H34" s="6">
        <f t="shared" si="1"/>
        <v>2957.9373848703635</v>
      </c>
    </row>
    <row r="35" spans="1:8" s="8" customFormat="1" ht="12.75" x14ac:dyDescent="0.2">
      <c r="B35" s="5"/>
      <c r="C35" s="6"/>
      <c r="D35" s="5"/>
      <c r="E35" s="5"/>
      <c r="F35" s="6"/>
      <c r="G35" s="6"/>
      <c r="H35" s="6"/>
    </row>
    <row r="36" spans="1:8" s="8" customFormat="1" ht="12.75" x14ac:dyDescent="0.2">
      <c r="B36" s="15">
        <f>SUM(B26:B34)</f>
        <v>695311.04249999998</v>
      </c>
      <c r="C36" s="16">
        <f t="shared" ref="C36:H36" si="2">SUM(C26:C34)</f>
        <v>594697.18400000001</v>
      </c>
      <c r="D36" s="15">
        <f t="shared" si="2"/>
        <v>173322.83500000002</v>
      </c>
      <c r="E36" s="15">
        <f t="shared" si="2"/>
        <v>575903.29866666661</v>
      </c>
      <c r="F36" s="16">
        <f t="shared" si="2"/>
        <v>556327.83453333331</v>
      </c>
      <c r="G36" s="15">
        <f t="shared" si="2"/>
        <v>588198.1619335647</v>
      </c>
      <c r="H36" s="15">
        <f t="shared" si="2"/>
        <v>594634.93738487037</v>
      </c>
    </row>
    <row r="37" spans="1:8" s="8" customFormat="1" ht="12.75" x14ac:dyDescent="0.2">
      <c r="C37" s="22"/>
      <c r="F37" s="22"/>
      <c r="G37" s="22"/>
      <c r="H37" s="22"/>
    </row>
    <row r="38" spans="1:8" s="8" customFormat="1" ht="13.5" thickBot="1" x14ac:dyDescent="0.25">
      <c r="A38" s="7" t="s">
        <v>16</v>
      </c>
      <c r="B38" s="19">
        <f t="shared" ref="B38:H38" si="3">B22-B36</f>
        <v>11054.917499999981</v>
      </c>
      <c r="C38" s="20">
        <f t="shared" si="3"/>
        <v>742.81599999999162</v>
      </c>
      <c r="D38" s="19">
        <f t="shared" si="3"/>
        <v>67479.646666666667</v>
      </c>
      <c r="E38" s="19">
        <f t="shared" si="3"/>
        <v>21324.368000000017</v>
      </c>
      <c r="F38" s="20">
        <f t="shared" si="3"/>
        <v>20716.082133333315</v>
      </c>
      <c r="G38" s="20">
        <f t="shared" si="3"/>
        <v>14741.391734258621</v>
      </c>
      <c r="H38" s="20">
        <f t="shared" si="3"/>
        <v>11831.749539481476</v>
      </c>
    </row>
    <row r="39" spans="1:8" s="8" customFormat="1" ht="13.5" thickTop="1" x14ac:dyDescent="0.2">
      <c r="C39" s="22"/>
      <c r="F39" s="22"/>
      <c r="G39" s="22"/>
      <c r="H39" s="22"/>
    </row>
    <row r="40" spans="1:8" s="8" customFormat="1" ht="12.75" x14ac:dyDescent="0.2">
      <c r="A40" s="7" t="s">
        <v>85</v>
      </c>
      <c r="C40" s="22"/>
      <c r="D40" s="5"/>
      <c r="F40" s="22"/>
      <c r="G40" s="22"/>
      <c r="H40" s="22"/>
    </row>
    <row r="42" spans="1:8" x14ac:dyDescent="0.2">
      <c r="A42" s="8" t="s">
        <v>108</v>
      </c>
      <c r="B42" s="5">
        <f t="shared" ref="B42:H42" si="4">B13-B26</f>
        <v>118465</v>
      </c>
      <c r="C42" s="6">
        <f t="shared" si="4"/>
        <v>113600</v>
      </c>
      <c r="D42" s="5">
        <f t="shared" si="4"/>
        <v>117526.48166666667</v>
      </c>
      <c r="E42" s="5">
        <f t="shared" si="4"/>
        <v>120061.66666666666</v>
      </c>
      <c r="F42" s="6">
        <f t="shared" si="4"/>
        <v>124022.66666666666</v>
      </c>
      <c r="G42" s="6">
        <f t="shared" si="4"/>
        <v>151251.81557258527</v>
      </c>
      <c r="H42" s="6">
        <f t="shared" si="4"/>
        <v>153251.8155725853</v>
      </c>
    </row>
    <row r="43" spans="1:8" x14ac:dyDescent="0.2">
      <c r="A43" s="8" t="s">
        <v>109</v>
      </c>
      <c r="B43" s="5">
        <f>B14</f>
        <v>27492</v>
      </c>
      <c r="C43" s="6">
        <f t="shared" ref="C43:H43" si="5">C14</f>
        <v>14650</v>
      </c>
      <c r="D43" s="5">
        <f t="shared" si="5"/>
        <v>2554</v>
      </c>
      <c r="E43" s="5">
        <f t="shared" si="5"/>
        <v>14650</v>
      </c>
      <c r="F43" s="6">
        <f t="shared" si="5"/>
        <v>13971.25</v>
      </c>
      <c r="G43" s="6">
        <f t="shared" si="5"/>
        <v>13137.738095238097</v>
      </c>
      <c r="H43" s="6">
        <f t="shared" si="5"/>
        <v>12164.871351766516</v>
      </c>
    </row>
    <row r="44" spans="1:8" x14ac:dyDescent="0.2">
      <c r="A44" s="8" t="s">
        <v>10</v>
      </c>
      <c r="B44" s="5">
        <f t="shared" ref="B44:H49" si="6">B15-B27</f>
        <v>-8408</v>
      </c>
      <c r="C44" s="6">
        <f t="shared" si="6"/>
        <v>-6510</v>
      </c>
      <c r="D44" s="5">
        <f t="shared" si="6"/>
        <v>-2484</v>
      </c>
      <c r="E44" s="5">
        <f t="shared" si="6"/>
        <v>-6040</v>
      </c>
      <c r="F44" s="6">
        <f t="shared" si="6"/>
        <v>-8600</v>
      </c>
      <c r="G44" s="6">
        <f t="shared" si="6"/>
        <v>-8600</v>
      </c>
      <c r="H44" s="6">
        <f t="shared" si="6"/>
        <v>-8600</v>
      </c>
    </row>
    <row r="45" spans="1:8" x14ac:dyDescent="0.2">
      <c r="A45" s="8" t="s">
        <v>11</v>
      </c>
      <c r="B45" s="5">
        <f t="shared" si="6"/>
        <v>304</v>
      </c>
      <c r="C45" s="6">
        <f t="shared" si="6"/>
        <v>0</v>
      </c>
      <c r="D45" s="5">
        <f t="shared" si="6"/>
        <v>11027</v>
      </c>
      <c r="E45" s="5">
        <f t="shared" si="6"/>
        <v>0</v>
      </c>
      <c r="F45" s="6">
        <f t="shared" si="6"/>
        <v>-5000</v>
      </c>
      <c r="G45" s="6">
        <f t="shared" si="6"/>
        <v>-5000</v>
      </c>
      <c r="H45" s="6">
        <f t="shared" si="6"/>
        <v>-5000</v>
      </c>
    </row>
    <row r="46" spans="1:8" x14ac:dyDescent="0.2">
      <c r="A46" s="8" t="s">
        <v>13</v>
      </c>
      <c r="B46" s="5">
        <f t="shared" si="6"/>
        <v>-22369.040000000001</v>
      </c>
      <c r="C46" s="6">
        <f t="shared" si="6"/>
        <v>-44350</v>
      </c>
      <c r="D46" s="5">
        <f t="shared" si="6"/>
        <v>-20517</v>
      </c>
      <c r="E46" s="5">
        <f t="shared" si="6"/>
        <v>-45630</v>
      </c>
      <c r="F46" s="6">
        <f t="shared" si="6"/>
        <v>-10305</v>
      </c>
      <c r="G46" s="6">
        <f t="shared" si="6"/>
        <v>-44305</v>
      </c>
      <c r="H46" s="6">
        <f t="shared" si="6"/>
        <v>-46805</v>
      </c>
    </row>
    <row r="47" spans="1:8" x14ac:dyDescent="0.2">
      <c r="A47" s="8" t="s">
        <v>14</v>
      </c>
      <c r="B47" s="5">
        <f t="shared" si="6"/>
        <v>-5445</v>
      </c>
      <c r="C47" s="6">
        <f t="shared" si="6"/>
        <v>0</v>
      </c>
      <c r="D47" s="5">
        <f t="shared" si="6"/>
        <v>2102</v>
      </c>
      <c r="E47" s="5">
        <f t="shared" si="6"/>
        <v>0</v>
      </c>
      <c r="F47" s="6">
        <f t="shared" si="6"/>
        <v>0</v>
      </c>
      <c r="G47" s="6">
        <f t="shared" si="6"/>
        <v>0</v>
      </c>
      <c r="H47" s="6">
        <f t="shared" si="6"/>
        <v>0</v>
      </c>
    </row>
    <row r="48" spans="1:8" x14ac:dyDescent="0.2">
      <c r="A48" s="8" t="s">
        <v>110</v>
      </c>
      <c r="B48" s="5">
        <f t="shared" si="6"/>
        <v>233</v>
      </c>
      <c r="C48" s="6">
        <f t="shared" si="6"/>
        <v>-300</v>
      </c>
      <c r="D48" s="5">
        <f t="shared" si="6"/>
        <v>0</v>
      </c>
      <c r="E48" s="5">
        <f t="shared" si="6"/>
        <v>-300</v>
      </c>
      <c r="F48" s="6">
        <f t="shared" si="6"/>
        <v>-1000</v>
      </c>
      <c r="G48" s="6">
        <f t="shared" si="6"/>
        <v>-1000</v>
      </c>
      <c r="H48" s="6">
        <f t="shared" si="6"/>
        <v>-1000</v>
      </c>
    </row>
    <row r="49" spans="1:8" x14ac:dyDescent="0.2">
      <c r="A49" s="8" t="s">
        <v>71</v>
      </c>
      <c r="B49" s="5">
        <f t="shared" si="6"/>
        <v>-97768.042500000025</v>
      </c>
      <c r="C49" s="6">
        <f t="shared" si="6"/>
        <v>-76161.479999999981</v>
      </c>
      <c r="D49" s="5">
        <f t="shared" si="6"/>
        <v>-25858.923333333336</v>
      </c>
      <c r="E49" s="5">
        <f t="shared" si="6"/>
        <v>-56086.206666666672</v>
      </c>
      <c r="F49" s="6">
        <f t="shared" si="6"/>
        <v>-82193.813999999998</v>
      </c>
      <c r="G49" s="6">
        <f t="shared" si="6"/>
        <v>-82057.813999999998</v>
      </c>
      <c r="H49" s="6">
        <f t="shared" si="6"/>
        <v>-84222</v>
      </c>
    </row>
    <row r="50" spans="1:8" x14ac:dyDescent="0.2">
      <c r="A50" s="8" t="s">
        <v>133</v>
      </c>
      <c r="B50" s="5">
        <f>-B33</f>
        <v>0</v>
      </c>
      <c r="C50" s="5">
        <f t="shared" ref="C50:H50" si="7">-C33</f>
        <v>0</v>
      </c>
      <c r="D50" s="5">
        <f t="shared" si="7"/>
        <v>0</v>
      </c>
      <c r="E50" s="5">
        <f t="shared" si="7"/>
        <v>0</v>
      </c>
      <c r="F50" s="5">
        <f t="shared" si="7"/>
        <v>-5000</v>
      </c>
      <c r="G50" s="5">
        <f t="shared" si="7"/>
        <v>-5000</v>
      </c>
      <c r="H50" s="5">
        <f t="shared" si="7"/>
        <v>-5000</v>
      </c>
    </row>
    <row r="51" spans="1:8" x14ac:dyDescent="0.2">
      <c r="A51" s="8" t="s">
        <v>134</v>
      </c>
      <c r="B51" s="5">
        <f t="shared" ref="B51" si="8">-B34</f>
        <v>-1449</v>
      </c>
      <c r="C51" s="5">
        <f>-SUM(C42:C50)*0.2</f>
        <v>-185.70400000000373</v>
      </c>
      <c r="D51" s="5">
        <f>-SUM(D42:D50)*0.2</f>
        <v>-16869.911666666667</v>
      </c>
      <c r="E51" s="5">
        <f t="shared" ref="E51:H51" si="9">-SUM(E42:E50)*0.2</f>
        <v>-5331.0919999999969</v>
      </c>
      <c r="F51" s="5">
        <f t="shared" si="9"/>
        <v>-5179.0205333333324</v>
      </c>
      <c r="G51" s="5">
        <f t="shared" si="9"/>
        <v>-3685.3479335646757</v>
      </c>
      <c r="H51" s="5">
        <f t="shared" si="9"/>
        <v>-2957.9373848703635</v>
      </c>
    </row>
    <row r="53" spans="1:8" ht="15" thickBot="1" x14ac:dyDescent="0.25">
      <c r="A53" s="7" t="s">
        <v>16</v>
      </c>
      <c r="B53" s="19">
        <f>SUM(B42:B51)</f>
        <v>11054.917499999967</v>
      </c>
      <c r="C53" s="20">
        <f>SUM(C42:C51)</f>
        <v>742.81600000001492</v>
      </c>
      <c r="D53" s="19">
        <f t="shared" ref="D53:H53" si="10">SUM(D42:D51)</f>
        <v>67479.646666666667</v>
      </c>
      <c r="E53" s="19">
        <f t="shared" si="10"/>
        <v>21324.367999999988</v>
      </c>
      <c r="F53" s="20">
        <f t="shared" si="10"/>
        <v>20716.082133333326</v>
      </c>
      <c r="G53" s="20">
        <f t="shared" si="10"/>
        <v>14741.391734258703</v>
      </c>
      <c r="H53" s="20">
        <f t="shared" si="10"/>
        <v>11831.749539481452</v>
      </c>
    </row>
    <row r="54" spans="1:8" ht="15" thickTop="1" x14ac:dyDescent="0.2"/>
    <row r="55" spans="1:8" s="8" customFormat="1" ht="12.75" x14ac:dyDescent="0.2">
      <c r="A55" s="7" t="s">
        <v>116</v>
      </c>
      <c r="C55" s="22"/>
      <c r="F55" s="22"/>
      <c r="G55" s="22"/>
      <c r="H55" s="22"/>
    </row>
    <row r="56" spans="1:8" s="8" customFormat="1" ht="12.75" x14ac:dyDescent="0.2">
      <c r="C56" s="22"/>
      <c r="F56" s="22"/>
      <c r="G56" s="22"/>
      <c r="H56" s="22"/>
    </row>
    <row r="57" spans="1:8" s="8" customFormat="1" ht="12.75" x14ac:dyDescent="0.2">
      <c r="A57" s="8" t="s">
        <v>119</v>
      </c>
      <c r="B57" s="5">
        <v>-8546</v>
      </c>
      <c r="C57" s="6">
        <f>B57+C53</f>
        <v>-7803.1839999999847</v>
      </c>
      <c r="D57" s="5">
        <f>B57+D53</f>
        <v>58933.646666666667</v>
      </c>
      <c r="E57" s="5">
        <f>B57+E53</f>
        <v>12778.367999999988</v>
      </c>
      <c r="F57" s="6">
        <f>E57+F53</f>
        <v>33494.450133333317</v>
      </c>
      <c r="G57" s="6">
        <f>F57+G53</f>
        <v>48235.841867592018</v>
      </c>
      <c r="H57" s="6">
        <f>G57+H53</f>
        <v>60067.591407073473</v>
      </c>
    </row>
    <row r="58" spans="1:8" s="8" customFormat="1" ht="12.75" x14ac:dyDescent="0.2">
      <c r="A58" s="8" t="s">
        <v>117</v>
      </c>
      <c r="B58" s="5">
        <v>35578</v>
      </c>
      <c r="C58" s="6">
        <f t="shared" ref="C58" si="11">B58</f>
        <v>35578</v>
      </c>
      <c r="D58" s="5">
        <f>B58+1000</f>
        <v>36578</v>
      </c>
      <c r="E58" s="5">
        <f>B58+1000</f>
        <v>36578</v>
      </c>
      <c r="F58" s="6">
        <f t="shared" ref="F58:H58" si="12">E58</f>
        <v>36578</v>
      </c>
      <c r="G58" s="6">
        <f t="shared" si="12"/>
        <v>36578</v>
      </c>
      <c r="H58" s="6">
        <f t="shared" si="12"/>
        <v>36578</v>
      </c>
    </row>
    <row r="59" spans="1:8" s="8" customFormat="1" ht="12.75" x14ac:dyDescent="0.2">
      <c r="A59" s="8" t="s">
        <v>118</v>
      </c>
      <c r="B59" s="5">
        <v>1330</v>
      </c>
      <c r="C59" s="6">
        <f>B59</f>
        <v>1330</v>
      </c>
      <c r="D59" s="5">
        <f>B59</f>
        <v>1330</v>
      </c>
      <c r="E59" s="5">
        <f>B59</f>
        <v>1330</v>
      </c>
      <c r="F59" s="6">
        <f>E59</f>
        <v>1330</v>
      </c>
      <c r="G59" s="6">
        <f>F59</f>
        <v>1330</v>
      </c>
      <c r="H59" s="6">
        <f>G59</f>
        <v>1330</v>
      </c>
    </row>
    <row r="60" spans="1:8" s="8" customFormat="1" ht="12.75" x14ac:dyDescent="0.2">
      <c r="A60" s="8" t="s">
        <v>120</v>
      </c>
      <c r="B60" s="5">
        <v>2082</v>
      </c>
      <c r="C60" s="6">
        <f t="shared" ref="C60" si="13">B60</f>
        <v>2082</v>
      </c>
      <c r="D60" s="5">
        <f t="shared" ref="D60" si="14">B60</f>
        <v>2082</v>
      </c>
      <c r="E60" s="5">
        <f t="shared" ref="E60" si="15">B60</f>
        <v>2082</v>
      </c>
      <c r="F60" s="6">
        <f t="shared" ref="F60:H60" si="16">E60</f>
        <v>2082</v>
      </c>
      <c r="G60" s="6">
        <f t="shared" si="16"/>
        <v>2082</v>
      </c>
      <c r="H60" s="6">
        <f t="shared" si="16"/>
        <v>2082</v>
      </c>
    </row>
    <row r="61" spans="1:8" s="8" customFormat="1" ht="12.75" x14ac:dyDescent="0.2">
      <c r="B61" s="5"/>
      <c r="C61" s="6"/>
      <c r="D61" s="5"/>
      <c r="E61" s="5"/>
      <c r="F61" s="6"/>
      <c r="G61" s="6"/>
      <c r="H61" s="6"/>
    </row>
    <row r="62" spans="1:8" s="8" customFormat="1" ht="13.5" thickBot="1" x14ac:dyDescent="0.25">
      <c r="B62" s="19">
        <f>SUM(B57:B61)</f>
        <v>30444</v>
      </c>
      <c r="C62" s="20">
        <f t="shared" ref="C62:H62" si="17">SUM(C57:C61)</f>
        <v>31186.816000000013</v>
      </c>
      <c r="D62" s="19">
        <f t="shared" si="17"/>
        <v>98923.646666666667</v>
      </c>
      <c r="E62" s="19">
        <f t="shared" si="17"/>
        <v>52768.367999999988</v>
      </c>
      <c r="F62" s="20">
        <f t="shared" si="17"/>
        <v>73484.450133333317</v>
      </c>
      <c r="G62" s="20">
        <f t="shared" si="17"/>
        <v>88225.841867592011</v>
      </c>
      <c r="H62" s="20">
        <f t="shared" si="17"/>
        <v>100057.59140707347</v>
      </c>
    </row>
    <row r="63" spans="1:8" ht="15" thickTop="1" x14ac:dyDescent="0.2"/>
    <row r="64" spans="1:8" s="8" customFormat="1" ht="12.75" x14ac:dyDescent="0.2">
      <c r="A64" s="7" t="s">
        <v>121</v>
      </c>
      <c r="C64" s="22"/>
      <c r="F64" s="22"/>
      <c r="G64" s="22"/>
      <c r="H64" s="22"/>
    </row>
    <row r="65" spans="1:8" s="8" customFormat="1" ht="12.75" x14ac:dyDescent="0.2">
      <c r="C65" s="22"/>
      <c r="F65" s="22"/>
      <c r="G65" s="22"/>
      <c r="H65" s="22"/>
    </row>
    <row r="66" spans="1:8" s="8" customFormat="1" ht="12.75" x14ac:dyDescent="0.2">
      <c r="A66" s="8" t="s">
        <v>122</v>
      </c>
      <c r="C66" s="22"/>
      <c r="F66" s="22"/>
      <c r="G66" s="22"/>
      <c r="H66" s="22"/>
    </row>
    <row r="68" spans="1:8" x14ac:dyDescent="0.2">
      <c r="A68" s="8" t="s">
        <v>178</v>
      </c>
    </row>
    <row r="69" spans="1:8" x14ac:dyDescent="0.2">
      <c r="A69" s="8" t="s">
        <v>179</v>
      </c>
    </row>
  </sheetData>
  <pageMargins left="0.7" right="0.7" top="0.75" bottom="0.75" header="0.3" footer="0.3"/>
  <pageSetup paperSize="9" scale="81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6" sqref="A6"/>
    </sheetView>
  </sheetViews>
  <sheetFormatPr defaultRowHeight="15" x14ac:dyDescent="0.25"/>
  <cols>
    <col min="1" max="1" width="16.5703125" customWidth="1"/>
  </cols>
  <sheetData>
    <row r="1" spans="1:12" x14ac:dyDescent="0.25">
      <c r="A1" s="1" t="s">
        <v>0</v>
      </c>
    </row>
    <row r="2" spans="1:12" x14ac:dyDescent="0.25">
      <c r="A2" s="1" t="s">
        <v>99</v>
      </c>
    </row>
    <row r="3" spans="1:12" x14ac:dyDescent="0.25">
      <c r="A3" s="1" t="s">
        <v>180</v>
      </c>
    </row>
    <row r="4" spans="1:12" x14ac:dyDescent="0.25">
      <c r="A4" s="1" t="s">
        <v>194</v>
      </c>
    </row>
    <row r="5" spans="1:12" x14ac:dyDescent="0.25">
      <c r="A5" s="1" t="s">
        <v>195</v>
      </c>
    </row>
    <row r="7" spans="1:12" x14ac:dyDescent="0.25">
      <c r="B7" s="52" t="s">
        <v>59</v>
      </c>
      <c r="C7" s="52" t="s">
        <v>59</v>
      </c>
      <c r="D7" s="52" t="s">
        <v>105</v>
      </c>
      <c r="E7" s="52" t="s">
        <v>105</v>
      </c>
      <c r="F7" s="52" t="s">
        <v>105</v>
      </c>
      <c r="G7" s="52" t="s">
        <v>106</v>
      </c>
      <c r="H7" s="52" t="s">
        <v>106</v>
      </c>
      <c r="I7" s="52" t="s">
        <v>106</v>
      </c>
      <c r="J7" s="52" t="s">
        <v>107</v>
      </c>
      <c r="K7" s="52" t="s">
        <v>107</v>
      </c>
      <c r="L7" s="52" t="s">
        <v>107</v>
      </c>
    </row>
    <row r="8" spans="1:12" x14ac:dyDescent="0.25">
      <c r="B8" s="52" t="s">
        <v>58</v>
      </c>
      <c r="C8" s="52" t="s">
        <v>166</v>
      </c>
      <c r="D8" s="52" t="s">
        <v>167</v>
      </c>
      <c r="E8" s="52" t="s">
        <v>168</v>
      </c>
      <c r="F8" s="52" t="s">
        <v>49</v>
      </c>
      <c r="G8" s="52" t="s">
        <v>167</v>
      </c>
      <c r="H8" s="52" t="s">
        <v>168</v>
      </c>
      <c r="I8" s="52" t="s">
        <v>49</v>
      </c>
      <c r="J8" s="52" t="s">
        <v>167</v>
      </c>
      <c r="K8" s="52" t="s">
        <v>168</v>
      </c>
      <c r="L8" s="52" t="s">
        <v>49</v>
      </c>
    </row>
    <row r="10" spans="1:12" x14ac:dyDescent="0.25">
      <c r="A10" s="8" t="s">
        <v>54</v>
      </c>
      <c r="B10" s="2">
        <f>'2. Memb'!E11</f>
        <v>7106</v>
      </c>
      <c r="C10">
        <v>60</v>
      </c>
      <c r="F10" s="2">
        <f>B10*((C10+D10)/C10)+E10</f>
        <v>7106</v>
      </c>
      <c r="G10">
        <v>7.5</v>
      </c>
      <c r="I10" s="2">
        <f>F10*((C10+D10+G10)/(C10+D10))+H10</f>
        <v>7994.25</v>
      </c>
      <c r="L10" s="2">
        <f>I10*((C10+D10+G10+J10)/(C10+D10+G10))+K10</f>
        <v>7994.25</v>
      </c>
    </row>
    <row r="11" spans="1:12" x14ac:dyDescent="0.25">
      <c r="A11" s="8" t="s">
        <v>44</v>
      </c>
      <c r="B11" s="2">
        <f>'2. Memb'!E12</f>
        <v>326</v>
      </c>
      <c r="C11">
        <v>60</v>
      </c>
      <c r="D11" s="50"/>
      <c r="F11" s="2">
        <f t="shared" ref="F11:F17" si="0">B11*((C11+D11)/C11)+E11</f>
        <v>326</v>
      </c>
      <c r="G11">
        <v>7.5</v>
      </c>
      <c r="I11" s="2">
        <f t="shared" ref="I11:I17" si="1">F11*((C11+D11+G11)/(C11+D11))+H11</f>
        <v>366.75</v>
      </c>
      <c r="L11" s="2">
        <f t="shared" ref="L11:L17" si="2">I11*((C11+D11+G11+J11)/(C11+D11+G11))+K11</f>
        <v>366.75</v>
      </c>
    </row>
    <row r="12" spans="1:12" x14ac:dyDescent="0.25">
      <c r="A12" s="8" t="s">
        <v>51</v>
      </c>
      <c r="B12" s="2">
        <f>'2. Memb'!E13</f>
        <v>40443</v>
      </c>
      <c r="C12">
        <v>28</v>
      </c>
      <c r="F12" s="2">
        <f t="shared" si="0"/>
        <v>40443</v>
      </c>
      <c r="G12">
        <v>5.5</v>
      </c>
      <c r="I12" s="2">
        <f t="shared" si="1"/>
        <v>48387.16071428571</v>
      </c>
      <c r="L12" s="2">
        <f t="shared" si="2"/>
        <v>48387.16071428571</v>
      </c>
    </row>
    <row r="13" spans="1:12" x14ac:dyDescent="0.25">
      <c r="A13" s="8" t="s">
        <v>45</v>
      </c>
      <c r="B13" s="2">
        <f>'2. Memb'!E14</f>
        <v>8435</v>
      </c>
      <c r="C13">
        <v>22</v>
      </c>
      <c r="F13" s="2">
        <f t="shared" si="0"/>
        <v>8435</v>
      </c>
      <c r="G13">
        <v>5.5</v>
      </c>
      <c r="I13" s="2">
        <f t="shared" si="1"/>
        <v>10543.75</v>
      </c>
      <c r="L13" s="2">
        <f t="shared" si="2"/>
        <v>10543.75</v>
      </c>
    </row>
    <row r="14" spans="1:12" x14ac:dyDescent="0.25">
      <c r="A14" s="8" t="s">
        <v>52</v>
      </c>
      <c r="B14" s="2">
        <f>'2. Memb'!E15</f>
        <v>31175</v>
      </c>
      <c r="C14">
        <v>19</v>
      </c>
      <c r="E14" s="2">
        <f>-E22</f>
        <v>600</v>
      </c>
      <c r="F14" s="2">
        <f t="shared" si="0"/>
        <v>31775</v>
      </c>
      <c r="G14">
        <v>3.5</v>
      </c>
      <c r="H14" s="2">
        <f>-H22</f>
        <v>600</v>
      </c>
      <c r="I14" s="2">
        <f t="shared" si="1"/>
        <v>38228.289473684206</v>
      </c>
      <c r="K14" s="2">
        <f>-K22</f>
        <v>600</v>
      </c>
      <c r="L14" s="2">
        <f t="shared" si="2"/>
        <v>38828.289473684206</v>
      </c>
    </row>
    <row r="15" spans="1:12" x14ac:dyDescent="0.25">
      <c r="A15" s="8" t="s">
        <v>46</v>
      </c>
      <c r="B15" s="2">
        <f>'2. Memb'!E16</f>
        <v>4076</v>
      </c>
      <c r="C15">
        <v>13</v>
      </c>
      <c r="E15" s="2">
        <f>-E23/2</f>
        <v>100</v>
      </c>
      <c r="F15" s="2">
        <f t="shared" si="0"/>
        <v>4176</v>
      </c>
      <c r="G15">
        <v>3.5</v>
      </c>
      <c r="H15" s="2">
        <f>-H23/2</f>
        <v>100</v>
      </c>
      <c r="I15" s="2">
        <f t="shared" si="1"/>
        <v>5400.3076923076924</v>
      </c>
      <c r="K15" s="2">
        <f>-K23/2</f>
        <v>100</v>
      </c>
      <c r="L15" s="2">
        <f t="shared" si="2"/>
        <v>5500.3076923076924</v>
      </c>
    </row>
    <row r="16" spans="1:12" x14ac:dyDescent="0.25">
      <c r="A16" s="8" t="s">
        <v>53</v>
      </c>
      <c r="B16" s="2">
        <f>'2. Memb'!E17</f>
        <v>43184</v>
      </c>
      <c r="C16">
        <v>13</v>
      </c>
      <c r="E16" s="2">
        <f>-E21</f>
        <v>1200</v>
      </c>
      <c r="F16" s="2">
        <f t="shared" si="0"/>
        <v>44384</v>
      </c>
      <c r="G16">
        <v>2</v>
      </c>
      <c r="H16" s="2">
        <f>-H21</f>
        <v>1200</v>
      </c>
      <c r="I16" s="2">
        <f t="shared" si="1"/>
        <v>52412.307692307688</v>
      </c>
      <c r="K16" s="2">
        <f>-K21</f>
        <v>1200</v>
      </c>
      <c r="L16" s="2">
        <f t="shared" si="2"/>
        <v>53612.307692307688</v>
      </c>
    </row>
    <row r="17" spans="1:12" x14ac:dyDescent="0.25">
      <c r="A17" s="8" t="s">
        <v>47</v>
      </c>
      <c r="B17" s="2">
        <f>'2. Memb'!E18</f>
        <v>1886</v>
      </c>
      <c r="C17">
        <v>9</v>
      </c>
      <c r="E17" s="2">
        <f>-E23/2</f>
        <v>100</v>
      </c>
      <c r="F17" s="2">
        <f t="shared" si="0"/>
        <v>1986</v>
      </c>
      <c r="G17">
        <v>2</v>
      </c>
      <c r="H17" s="2">
        <f>-H23/2</f>
        <v>100</v>
      </c>
      <c r="I17" s="2">
        <f t="shared" si="1"/>
        <v>2527.3333333333335</v>
      </c>
      <c r="K17" s="2">
        <f>-K23/2</f>
        <v>100</v>
      </c>
      <c r="L17" s="2">
        <f t="shared" si="2"/>
        <v>2627.3333333333335</v>
      </c>
    </row>
    <row r="18" spans="1:12" x14ac:dyDescent="0.25">
      <c r="B18" s="49">
        <f>SUM(B10:B17)</f>
        <v>136631</v>
      </c>
      <c r="E18" s="49">
        <f t="shared" ref="E18:I18" si="3">SUM(E10:E17)</f>
        <v>2000</v>
      </c>
      <c r="F18" s="49">
        <f t="shared" si="3"/>
        <v>138631</v>
      </c>
      <c r="H18" s="49">
        <f t="shared" si="3"/>
        <v>2000</v>
      </c>
      <c r="I18" s="49">
        <f t="shared" si="3"/>
        <v>165860.14890591864</v>
      </c>
      <c r="K18" s="49">
        <f>SUM(K10:K17)</f>
        <v>2000</v>
      </c>
      <c r="L18" s="49">
        <f>SUM(L10:L17)</f>
        <v>167860.14890591864</v>
      </c>
    </row>
    <row r="19" spans="1:12" x14ac:dyDescent="0.25">
      <c r="E19" s="2"/>
      <c r="H19" s="2"/>
      <c r="K19" s="2"/>
    </row>
    <row r="20" spans="1:12" x14ac:dyDescent="0.25">
      <c r="E20" s="2"/>
      <c r="H20" s="2"/>
      <c r="K20" s="2"/>
    </row>
    <row r="21" spans="1:12" x14ac:dyDescent="0.25">
      <c r="A21" t="s">
        <v>169</v>
      </c>
      <c r="B21" s="2">
        <f>'2. Memb'!E22</f>
        <v>8000</v>
      </c>
      <c r="C21">
        <v>2</v>
      </c>
      <c r="D21">
        <v>0.25</v>
      </c>
      <c r="E21" s="2">
        <v>-1200</v>
      </c>
      <c r="F21" s="2">
        <f t="shared" ref="F21:F24" si="4">B21*((C21+D21)/C21)+E21</f>
        <v>7800</v>
      </c>
      <c r="G21">
        <v>0.25</v>
      </c>
      <c r="H21" s="2">
        <v>-1200</v>
      </c>
      <c r="I21" s="2">
        <f t="shared" ref="I21:I24" si="5">F21*((C21+D21+G21)/(C21+D21))+H21</f>
        <v>7466.6666666666679</v>
      </c>
      <c r="J21">
        <v>0.25</v>
      </c>
      <c r="K21" s="2">
        <v>-1200</v>
      </c>
      <c r="L21" s="2">
        <f t="shared" ref="L21:L24" si="6">I21*((C21+D21+G21+J21)/(C21+D21+G21))+K21</f>
        <v>7013.3333333333358</v>
      </c>
    </row>
    <row r="22" spans="1:12" x14ac:dyDescent="0.25">
      <c r="A22" t="s">
        <v>170</v>
      </c>
      <c r="B22" s="2">
        <f>'2. Memb'!E23</f>
        <v>4000</v>
      </c>
      <c r="C22">
        <v>6</v>
      </c>
      <c r="E22" s="2">
        <v>-600</v>
      </c>
      <c r="F22" s="2">
        <f t="shared" si="4"/>
        <v>3400</v>
      </c>
      <c r="H22" s="2">
        <v>-600</v>
      </c>
      <c r="I22" s="2">
        <f t="shared" si="5"/>
        <v>2800</v>
      </c>
      <c r="K22" s="2">
        <v>-600</v>
      </c>
      <c r="L22" s="2">
        <f t="shared" si="6"/>
        <v>2200</v>
      </c>
    </row>
    <row r="23" spans="1:12" x14ac:dyDescent="0.25">
      <c r="A23" t="s">
        <v>171</v>
      </c>
      <c r="B23" s="2">
        <f>'2. Memb'!E24</f>
        <v>2000</v>
      </c>
      <c r="C23">
        <v>0.5</v>
      </c>
      <c r="D23">
        <v>0.06</v>
      </c>
      <c r="E23" s="2">
        <v>-200</v>
      </c>
      <c r="F23" s="2">
        <f t="shared" si="4"/>
        <v>2040</v>
      </c>
      <c r="G23">
        <v>0.06</v>
      </c>
      <c r="H23" s="2">
        <v>-200</v>
      </c>
      <c r="I23" s="2">
        <f t="shared" si="5"/>
        <v>2058.5714285714289</v>
      </c>
      <c r="J23">
        <v>0.06</v>
      </c>
      <c r="K23" s="2">
        <v>-200</v>
      </c>
      <c r="L23" s="2">
        <f t="shared" si="6"/>
        <v>2057.7880184331802</v>
      </c>
    </row>
    <row r="24" spans="1:12" x14ac:dyDescent="0.25">
      <c r="A24" t="s">
        <v>172</v>
      </c>
      <c r="B24" s="2">
        <f>'2. Memb'!E25</f>
        <v>650</v>
      </c>
      <c r="C24">
        <v>2</v>
      </c>
      <c r="D24">
        <v>0.25</v>
      </c>
      <c r="E24" s="2"/>
      <c r="F24" s="2">
        <f t="shared" si="4"/>
        <v>731.25</v>
      </c>
      <c r="G24">
        <v>0.25</v>
      </c>
      <c r="I24" s="2">
        <f t="shared" si="5"/>
        <v>812.5</v>
      </c>
      <c r="J24">
        <v>0.25</v>
      </c>
      <c r="L24" s="2">
        <f t="shared" si="6"/>
        <v>893.75000000000011</v>
      </c>
    </row>
    <row r="25" spans="1:12" x14ac:dyDescent="0.25">
      <c r="B25" s="49">
        <f>SUM(B21:B24)</f>
        <v>14650</v>
      </c>
      <c r="E25" s="49">
        <f>SUM(E21:E24)</f>
        <v>-2000</v>
      </c>
      <c r="F25" s="49">
        <f>SUM(F21:F24)</f>
        <v>13971.25</v>
      </c>
      <c r="H25" s="49">
        <f>SUM(H21:H24)</f>
        <v>-2000</v>
      </c>
      <c r="I25" s="49">
        <f>SUM(I21:I24)</f>
        <v>13137.738095238097</v>
      </c>
      <c r="K25" s="49">
        <f>SUM(K21:K24)</f>
        <v>-2000</v>
      </c>
      <c r="L25" s="49">
        <f>SUM(L21:L24)</f>
        <v>12164.871351766516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>
      <pane xSplit="1" ySplit="7" topLeftCell="B25" activePane="bottomRight" state="frozen"/>
      <selection pane="topRight" activeCell="B1" sqref="B1"/>
      <selection pane="bottomLeft" activeCell="A8" sqref="A8"/>
      <selection pane="bottomRight" activeCell="F45" sqref="F45"/>
    </sheetView>
  </sheetViews>
  <sheetFormatPr defaultRowHeight="14.25" x14ac:dyDescent="0.2"/>
  <cols>
    <col min="1" max="1" width="30.140625" style="26" customWidth="1"/>
    <col min="2" max="2" width="9.7109375" style="8" customWidth="1"/>
    <col min="3" max="3" width="9.7109375" style="22" customWidth="1"/>
    <col min="4" max="5" width="9.7109375" style="8" customWidth="1"/>
    <col min="6" max="8" width="9.7109375" style="22" customWidth="1"/>
    <col min="9" max="251" width="9.140625" style="26"/>
    <col min="252" max="252" width="26.28515625" style="26" customWidth="1"/>
    <col min="253" max="507" width="9.140625" style="26"/>
    <col min="508" max="508" width="26.28515625" style="26" customWidth="1"/>
    <col min="509" max="763" width="9.140625" style="26"/>
    <col min="764" max="764" width="26.28515625" style="26" customWidth="1"/>
    <col min="765" max="1019" width="9.140625" style="26"/>
    <col min="1020" max="1020" width="26.28515625" style="26" customWidth="1"/>
    <col min="1021" max="1275" width="9.140625" style="26"/>
    <col min="1276" max="1276" width="26.28515625" style="26" customWidth="1"/>
    <col min="1277" max="1531" width="9.140625" style="26"/>
    <col min="1532" max="1532" width="26.28515625" style="26" customWidth="1"/>
    <col min="1533" max="1787" width="9.140625" style="26"/>
    <col min="1788" max="1788" width="26.28515625" style="26" customWidth="1"/>
    <col min="1789" max="2043" width="9.140625" style="26"/>
    <col min="2044" max="2044" width="26.28515625" style="26" customWidth="1"/>
    <col min="2045" max="2299" width="9.140625" style="26"/>
    <col min="2300" max="2300" width="26.28515625" style="26" customWidth="1"/>
    <col min="2301" max="2555" width="9.140625" style="26"/>
    <col min="2556" max="2556" width="26.28515625" style="26" customWidth="1"/>
    <col min="2557" max="2811" width="9.140625" style="26"/>
    <col min="2812" max="2812" width="26.28515625" style="26" customWidth="1"/>
    <col min="2813" max="3067" width="9.140625" style="26"/>
    <col min="3068" max="3068" width="26.28515625" style="26" customWidth="1"/>
    <col min="3069" max="3323" width="9.140625" style="26"/>
    <col min="3324" max="3324" width="26.28515625" style="26" customWidth="1"/>
    <col min="3325" max="3579" width="9.140625" style="26"/>
    <col min="3580" max="3580" width="26.28515625" style="26" customWidth="1"/>
    <col min="3581" max="3835" width="9.140625" style="26"/>
    <col min="3836" max="3836" width="26.28515625" style="26" customWidth="1"/>
    <col min="3837" max="4091" width="9.140625" style="26"/>
    <col min="4092" max="4092" width="26.28515625" style="26" customWidth="1"/>
    <col min="4093" max="4347" width="9.140625" style="26"/>
    <col min="4348" max="4348" width="26.28515625" style="26" customWidth="1"/>
    <col min="4349" max="4603" width="9.140625" style="26"/>
    <col min="4604" max="4604" width="26.28515625" style="26" customWidth="1"/>
    <col min="4605" max="4859" width="9.140625" style="26"/>
    <col min="4860" max="4860" width="26.28515625" style="26" customWidth="1"/>
    <col min="4861" max="5115" width="9.140625" style="26"/>
    <col min="5116" max="5116" width="26.28515625" style="26" customWidth="1"/>
    <col min="5117" max="5371" width="9.140625" style="26"/>
    <col min="5372" max="5372" width="26.28515625" style="26" customWidth="1"/>
    <col min="5373" max="5627" width="9.140625" style="26"/>
    <col min="5628" max="5628" width="26.28515625" style="26" customWidth="1"/>
    <col min="5629" max="5883" width="9.140625" style="26"/>
    <col min="5884" max="5884" width="26.28515625" style="26" customWidth="1"/>
    <col min="5885" max="6139" width="9.140625" style="26"/>
    <col min="6140" max="6140" width="26.28515625" style="26" customWidth="1"/>
    <col min="6141" max="6395" width="9.140625" style="26"/>
    <col min="6396" max="6396" width="26.28515625" style="26" customWidth="1"/>
    <col min="6397" max="6651" width="9.140625" style="26"/>
    <col min="6652" max="6652" width="26.28515625" style="26" customWidth="1"/>
    <col min="6653" max="6907" width="9.140625" style="26"/>
    <col min="6908" max="6908" width="26.28515625" style="26" customWidth="1"/>
    <col min="6909" max="7163" width="9.140625" style="26"/>
    <col min="7164" max="7164" width="26.28515625" style="26" customWidth="1"/>
    <col min="7165" max="7419" width="9.140625" style="26"/>
    <col min="7420" max="7420" width="26.28515625" style="26" customWidth="1"/>
    <col min="7421" max="7675" width="9.140625" style="26"/>
    <col min="7676" max="7676" width="26.28515625" style="26" customWidth="1"/>
    <col min="7677" max="7931" width="9.140625" style="26"/>
    <col min="7932" max="7932" width="26.28515625" style="26" customWidth="1"/>
    <col min="7933" max="8187" width="9.140625" style="26"/>
    <col min="8188" max="8188" width="26.28515625" style="26" customWidth="1"/>
    <col min="8189" max="8443" width="9.140625" style="26"/>
    <col min="8444" max="8444" width="26.28515625" style="26" customWidth="1"/>
    <col min="8445" max="8699" width="9.140625" style="26"/>
    <col min="8700" max="8700" width="26.28515625" style="26" customWidth="1"/>
    <col min="8701" max="8955" width="9.140625" style="26"/>
    <col min="8956" max="8956" width="26.28515625" style="26" customWidth="1"/>
    <col min="8957" max="9211" width="9.140625" style="26"/>
    <col min="9212" max="9212" width="26.28515625" style="26" customWidth="1"/>
    <col min="9213" max="9467" width="9.140625" style="26"/>
    <col min="9468" max="9468" width="26.28515625" style="26" customWidth="1"/>
    <col min="9469" max="9723" width="9.140625" style="26"/>
    <col min="9724" max="9724" width="26.28515625" style="26" customWidth="1"/>
    <col min="9725" max="9979" width="9.140625" style="26"/>
    <col min="9980" max="9980" width="26.28515625" style="26" customWidth="1"/>
    <col min="9981" max="10235" width="9.140625" style="26"/>
    <col min="10236" max="10236" width="26.28515625" style="26" customWidth="1"/>
    <col min="10237" max="10491" width="9.140625" style="26"/>
    <col min="10492" max="10492" width="26.28515625" style="26" customWidth="1"/>
    <col min="10493" max="10747" width="9.140625" style="26"/>
    <col min="10748" max="10748" width="26.28515625" style="26" customWidth="1"/>
    <col min="10749" max="11003" width="9.140625" style="26"/>
    <col min="11004" max="11004" width="26.28515625" style="26" customWidth="1"/>
    <col min="11005" max="11259" width="9.140625" style="26"/>
    <col min="11260" max="11260" width="26.28515625" style="26" customWidth="1"/>
    <col min="11261" max="11515" width="9.140625" style="26"/>
    <col min="11516" max="11516" width="26.28515625" style="26" customWidth="1"/>
    <col min="11517" max="11771" width="9.140625" style="26"/>
    <col min="11772" max="11772" width="26.28515625" style="26" customWidth="1"/>
    <col min="11773" max="12027" width="9.140625" style="26"/>
    <col min="12028" max="12028" width="26.28515625" style="26" customWidth="1"/>
    <col min="12029" max="12283" width="9.140625" style="26"/>
    <col min="12284" max="12284" width="26.28515625" style="26" customWidth="1"/>
    <col min="12285" max="12539" width="9.140625" style="26"/>
    <col min="12540" max="12540" width="26.28515625" style="26" customWidth="1"/>
    <col min="12541" max="12795" width="9.140625" style="26"/>
    <col min="12796" max="12796" width="26.28515625" style="26" customWidth="1"/>
    <col min="12797" max="13051" width="9.140625" style="26"/>
    <col min="13052" max="13052" width="26.28515625" style="26" customWidth="1"/>
    <col min="13053" max="13307" width="9.140625" style="26"/>
    <col min="13308" max="13308" width="26.28515625" style="26" customWidth="1"/>
    <col min="13309" max="13563" width="9.140625" style="26"/>
    <col min="13564" max="13564" width="26.28515625" style="26" customWidth="1"/>
    <col min="13565" max="13819" width="9.140625" style="26"/>
    <col min="13820" max="13820" width="26.28515625" style="26" customWidth="1"/>
    <col min="13821" max="14075" width="9.140625" style="26"/>
    <col min="14076" max="14076" width="26.28515625" style="26" customWidth="1"/>
    <col min="14077" max="14331" width="9.140625" style="26"/>
    <col min="14332" max="14332" width="26.28515625" style="26" customWidth="1"/>
    <col min="14333" max="14587" width="9.140625" style="26"/>
    <col min="14588" max="14588" width="26.28515625" style="26" customWidth="1"/>
    <col min="14589" max="14843" width="9.140625" style="26"/>
    <col min="14844" max="14844" width="26.28515625" style="26" customWidth="1"/>
    <col min="14845" max="15099" width="9.140625" style="26"/>
    <col min="15100" max="15100" width="26.28515625" style="26" customWidth="1"/>
    <col min="15101" max="15355" width="9.140625" style="26"/>
    <col min="15356" max="15356" width="26.28515625" style="26" customWidth="1"/>
    <col min="15357" max="15611" width="9.140625" style="26"/>
    <col min="15612" max="15612" width="26.28515625" style="26" customWidth="1"/>
    <col min="15613" max="15867" width="9.140625" style="26"/>
    <col min="15868" max="15868" width="26.28515625" style="26" customWidth="1"/>
    <col min="15869" max="16123" width="9.140625" style="26"/>
    <col min="16124" max="16124" width="26.28515625" style="26" customWidth="1"/>
    <col min="16125" max="16384" width="9.140625" style="26"/>
  </cols>
  <sheetData>
    <row r="1" spans="1:8" ht="15" x14ac:dyDescent="0.25">
      <c r="A1" s="21" t="s">
        <v>0</v>
      </c>
      <c r="B1" s="7"/>
      <c r="C1" s="23"/>
    </row>
    <row r="2" spans="1:8" ht="15" x14ac:dyDescent="0.25">
      <c r="A2" s="43" t="s">
        <v>99</v>
      </c>
      <c r="B2" s="7"/>
      <c r="C2" s="23"/>
      <c r="D2" s="7"/>
      <c r="E2" s="7"/>
    </row>
    <row r="3" spans="1:8" ht="15" x14ac:dyDescent="0.25">
      <c r="A3" s="21" t="s">
        <v>187</v>
      </c>
      <c r="B3" s="7"/>
      <c r="C3" s="23"/>
      <c r="D3" s="7"/>
      <c r="E3" s="7"/>
    </row>
    <row r="4" spans="1:8" ht="15" x14ac:dyDescent="0.25">
      <c r="A4" s="21"/>
      <c r="B4" s="7"/>
      <c r="C4" s="23"/>
      <c r="D4" s="7"/>
      <c r="E4" s="7"/>
    </row>
    <row r="5" spans="1:8" ht="15" x14ac:dyDescent="0.25">
      <c r="A5" s="21"/>
      <c r="B5" s="11" t="s">
        <v>48</v>
      </c>
      <c r="C5" s="24" t="s">
        <v>59</v>
      </c>
      <c r="D5" s="11" t="s">
        <v>59</v>
      </c>
      <c r="E5" s="11" t="s">
        <v>59</v>
      </c>
      <c r="F5" s="24" t="s">
        <v>105</v>
      </c>
      <c r="G5" s="24" t="s">
        <v>106</v>
      </c>
      <c r="H5" s="24" t="s">
        <v>107</v>
      </c>
    </row>
    <row r="6" spans="1:8" s="32" customFormat="1" ht="12.75" x14ac:dyDescent="0.2">
      <c r="A6" s="11"/>
      <c r="B6" s="11" t="s">
        <v>115</v>
      </c>
      <c r="C6" s="24" t="s">
        <v>67</v>
      </c>
      <c r="D6" s="11" t="s">
        <v>104</v>
      </c>
      <c r="E6" s="11" t="s">
        <v>67</v>
      </c>
      <c r="F6" s="24" t="s">
        <v>67</v>
      </c>
      <c r="G6" s="24" t="s">
        <v>67</v>
      </c>
      <c r="H6" s="24" t="s">
        <v>67</v>
      </c>
    </row>
    <row r="7" spans="1:8" s="32" customFormat="1" ht="12.75" x14ac:dyDescent="0.2">
      <c r="A7" s="11"/>
      <c r="B7" s="11" t="s">
        <v>56</v>
      </c>
      <c r="C7" s="24" t="s">
        <v>49</v>
      </c>
      <c r="D7" s="11" t="s">
        <v>57</v>
      </c>
      <c r="E7" s="11" t="s">
        <v>58</v>
      </c>
      <c r="F7" s="24" t="s">
        <v>49</v>
      </c>
      <c r="G7" s="24" t="s">
        <v>49</v>
      </c>
      <c r="H7" s="24" t="s">
        <v>49</v>
      </c>
    </row>
    <row r="8" spans="1:8" s="32" customFormat="1" ht="12.75" x14ac:dyDescent="0.2">
      <c r="A8" s="11"/>
      <c r="B8" s="11"/>
      <c r="C8" s="24"/>
      <c r="D8" s="11"/>
      <c r="E8" s="11"/>
      <c r="F8" s="41"/>
      <c r="G8" s="41"/>
      <c r="H8" s="41"/>
    </row>
    <row r="9" spans="1:8" s="8" customFormat="1" ht="12.75" x14ac:dyDescent="0.2">
      <c r="A9" s="7" t="s">
        <v>7</v>
      </c>
      <c r="B9" s="7"/>
      <c r="C9" s="23"/>
      <c r="D9" s="7"/>
      <c r="E9" s="7"/>
      <c r="F9" s="22"/>
      <c r="G9" s="22"/>
      <c r="H9" s="22"/>
    </row>
    <row r="10" spans="1:8" s="8" customFormat="1" ht="12.75" x14ac:dyDescent="0.2">
      <c r="C10" s="22"/>
      <c r="F10" s="22"/>
      <c r="G10" s="22"/>
      <c r="H10" s="22"/>
    </row>
    <row r="11" spans="1:8" s="8" customFormat="1" ht="12.75" x14ac:dyDescent="0.2">
      <c r="A11" s="8" t="s">
        <v>108</v>
      </c>
      <c r="B11" s="5">
        <f>'2. Memb'!B31-B12</f>
        <v>140313</v>
      </c>
      <c r="C11" s="6">
        <f>'2. Memb'!C31-C12</f>
        <v>124900</v>
      </c>
      <c r="D11" s="5">
        <f>'2. Memb'!D31-D12</f>
        <v>126543.48166666667</v>
      </c>
      <c r="E11" s="5">
        <f>'2. Memb'!E31-E12</f>
        <v>137672.66666666666</v>
      </c>
      <c r="F11" s="6">
        <f>'2. Memb'!F31-F12</f>
        <v>139672.66666666666</v>
      </c>
      <c r="G11" s="6">
        <f>'2. Memb'!G31-G12</f>
        <v>146562.4117996039</v>
      </c>
      <c r="H11" s="6">
        <f>'2. Memb'!H31-H12</f>
        <v>153520.95285396866</v>
      </c>
    </row>
    <row r="12" spans="1:8" s="8" customFormat="1" ht="12.75" x14ac:dyDescent="0.2">
      <c r="A12" s="8" t="s">
        <v>109</v>
      </c>
      <c r="B12" s="5">
        <f>SUM('2. Memb'!B22:B26)</f>
        <v>27492</v>
      </c>
      <c r="C12" s="6">
        <f>SUM('2. Memb'!C22:C26)</f>
        <v>14650</v>
      </c>
      <c r="D12" s="5">
        <f>SUM('2. Memb'!D22:D26)</f>
        <v>2554</v>
      </c>
      <c r="E12" s="5">
        <f>SUM('2. Memb'!E22:E26)</f>
        <v>14650</v>
      </c>
      <c r="F12" s="6">
        <f>SUM('2. Memb'!F22:F26)</f>
        <v>13971.25</v>
      </c>
      <c r="G12" s="6">
        <f>SUM('2. Memb'!G22:G26)</f>
        <v>13137.738095238097</v>
      </c>
      <c r="H12" s="6">
        <f>SUM('2. Memb'!H22:H26)</f>
        <v>12164.871351766516</v>
      </c>
    </row>
    <row r="13" spans="1:8" s="8" customFormat="1" ht="12.75" x14ac:dyDescent="0.2">
      <c r="A13" s="8" t="s">
        <v>10</v>
      </c>
      <c r="B13" s="5">
        <f>'3. Home'!B20</f>
        <v>5047</v>
      </c>
      <c r="C13" s="6">
        <f>'3. Home'!C20</f>
        <v>2790</v>
      </c>
      <c r="D13" s="5">
        <f>'3. Home'!D20</f>
        <v>816</v>
      </c>
      <c r="E13" s="5">
        <f>'3. Home'!E20</f>
        <v>2560</v>
      </c>
      <c r="F13" s="6">
        <f>'3. Home'!F20</f>
        <v>2000</v>
      </c>
      <c r="G13" s="6">
        <f>'3. Home'!G20</f>
        <v>2000</v>
      </c>
      <c r="H13" s="6">
        <f>'3. Home'!H20</f>
        <v>2000</v>
      </c>
    </row>
    <row r="14" spans="1:8" s="8" customFormat="1" ht="12.75" x14ac:dyDescent="0.2">
      <c r="A14" s="8" t="s">
        <v>11</v>
      </c>
      <c r="B14" s="5">
        <f>364573+10350-1</f>
        <v>374922</v>
      </c>
      <c r="C14" s="6">
        <v>349000</v>
      </c>
      <c r="D14" s="5">
        <v>90640</v>
      </c>
      <c r="E14" s="5">
        <v>349000</v>
      </c>
      <c r="F14" s="6">
        <v>349000</v>
      </c>
      <c r="G14" s="6">
        <v>349000</v>
      </c>
      <c r="H14" s="6">
        <v>349000</v>
      </c>
    </row>
    <row r="15" spans="1:8" s="8" customFormat="1" ht="12.75" x14ac:dyDescent="0.2">
      <c r="A15" s="8" t="s">
        <v>13</v>
      </c>
      <c r="B15" s="5">
        <f>'5. Int'!B21</f>
        <v>17303.96</v>
      </c>
      <c r="C15" s="6">
        <f>'5. Int'!C21</f>
        <v>45050</v>
      </c>
      <c r="D15" s="5">
        <f>'5. Int'!D21</f>
        <v>13964</v>
      </c>
      <c r="E15" s="5">
        <f>'5. Int'!E21</f>
        <v>31684</v>
      </c>
      <c r="F15" s="6">
        <f>'5. Int'!F21</f>
        <v>18500</v>
      </c>
      <c r="G15" s="6">
        <f>'5. Int'!G21</f>
        <v>28000</v>
      </c>
      <c r="H15" s="6">
        <f>'5. Int'!H21</f>
        <v>31500</v>
      </c>
    </row>
    <row r="16" spans="1:8" s="8" customFormat="1" ht="12.75" x14ac:dyDescent="0.2">
      <c r="A16" s="8" t="s">
        <v>14</v>
      </c>
      <c r="B16" s="5">
        <f>'6. British'!B18</f>
        <v>121861</v>
      </c>
      <c r="C16" s="6">
        <f>'6. British'!C18</f>
        <v>53000</v>
      </c>
      <c r="D16" s="5">
        <f>'6. British'!D18</f>
        <v>3408</v>
      </c>
      <c r="E16" s="5">
        <f>'6. British'!E18</f>
        <v>58400</v>
      </c>
      <c r="F16" s="6">
        <f>'6. British'!F18</f>
        <v>50000</v>
      </c>
      <c r="G16" s="6">
        <f>'6. British'!G18</f>
        <v>50000</v>
      </c>
      <c r="H16" s="6">
        <f>'6. British'!H18</f>
        <v>50000</v>
      </c>
    </row>
    <row r="17" spans="1:8" s="8" customFormat="1" ht="12.75" x14ac:dyDescent="0.2">
      <c r="A17" s="8" t="s">
        <v>110</v>
      </c>
      <c r="B17" s="5">
        <f>'7. Comm'!B15</f>
        <v>450</v>
      </c>
      <c r="C17" s="6">
        <f>'7. Comm'!C15</f>
        <v>0</v>
      </c>
      <c r="D17" s="5">
        <f>'7. Comm'!D15</f>
        <v>0</v>
      </c>
      <c r="E17" s="5">
        <f>'7. Comm'!E15</f>
        <v>0</v>
      </c>
      <c r="F17" s="6">
        <f>'7. Comm'!F15</f>
        <v>0</v>
      </c>
      <c r="G17" s="6">
        <f>'7. Comm'!G15</f>
        <v>0</v>
      </c>
      <c r="H17" s="6">
        <f>'7. Comm'!H15</f>
        <v>0</v>
      </c>
    </row>
    <row r="18" spans="1:8" s="8" customFormat="1" ht="12.75" x14ac:dyDescent="0.2">
      <c r="A18" s="8" t="s">
        <v>71</v>
      </c>
      <c r="B18" s="5">
        <f>'8. Admin'!B17</f>
        <v>18977</v>
      </c>
      <c r="C18" s="6">
        <f>'8. Admin'!C17</f>
        <v>6050</v>
      </c>
      <c r="D18" s="5">
        <f>'8. Admin'!D17</f>
        <v>2877</v>
      </c>
      <c r="E18" s="5">
        <f>'8. Admin'!E17</f>
        <v>3261</v>
      </c>
      <c r="F18" s="6">
        <f>'8. Admin'!F17</f>
        <v>3900</v>
      </c>
      <c r="G18" s="6">
        <f>'8. Admin'!G17</f>
        <v>3900</v>
      </c>
      <c r="H18" s="6">
        <f>'8. Admin'!H17</f>
        <v>3900</v>
      </c>
    </row>
    <row r="19" spans="1:8" s="8" customFormat="1" ht="12.75" x14ac:dyDescent="0.2">
      <c r="B19" s="33"/>
      <c r="C19" s="34"/>
      <c r="D19" s="33"/>
      <c r="E19" s="33"/>
      <c r="F19" s="34"/>
      <c r="G19" s="34"/>
      <c r="H19" s="34"/>
    </row>
    <row r="20" spans="1:8" s="8" customFormat="1" ht="12.75" x14ac:dyDescent="0.2">
      <c r="B20" s="15">
        <f t="shared" ref="B20:H20" si="0">SUM(B11:B18)</f>
        <v>706365.96</v>
      </c>
      <c r="C20" s="16">
        <f t="shared" si="0"/>
        <v>595440</v>
      </c>
      <c r="D20" s="15">
        <f t="shared" si="0"/>
        <v>240802.48166666669</v>
      </c>
      <c r="E20" s="15">
        <f t="shared" si="0"/>
        <v>597227.66666666663</v>
      </c>
      <c r="F20" s="16">
        <f t="shared" si="0"/>
        <v>577043.91666666663</v>
      </c>
      <c r="G20" s="16">
        <f t="shared" si="0"/>
        <v>592600.14989484195</v>
      </c>
      <c r="H20" s="16">
        <f t="shared" si="0"/>
        <v>602085.82420573523</v>
      </c>
    </row>
    <row r="21" spans="1:8" s="8" customFormat="1" ht="12.75" x14ac:dyDescent="0.2">
      <c r="C21" s="22"/>
      <c r="F21" s="22"/>
      <c r="G21" s="22"/>
      <c r="H21" s="22"/>
    </row>
    <row r="22" spans="1:8" s="8" customFormat="1" ht="12.75" x14ac:dyDescent="0.2">
      <c r="A22" s="7" t="s">
        <v>9</v>
      </c>
      <c r="C22" s="22"/>
      <c r="F22" s="22"/>
      <c r="G22" s="22"/>
      <c r="H22" s="22"/>
    </row>
    <row r="23" spans="1:8" s="8" customFormat="1" ht="12.75" x14ac:dyDescent="0.2">
      <c r="C23" s="22"/>
      <c r="F23" s="22"/>
      <c r="G23" s="22"/>
      <c r="H23" s="22"/>
    </row>
    <row r="24" spans="1:8" s="8" customFormat="1" ht="12.75" x14ac:dyDescent="0.2">
      <c r="A24" s="8" t="s">
        <v>108</v>
      </c>
      <c r="B24" s="5">
        <f>'2. Memb'!B40</f>
        <v>21848</v>
      </c>
      <c r="C24" s="6">
        <f>'2. Memb'!C40</f>
        <v>11300</v>
      </c>
      <c r="D24" s="5">
        <f>'2. Memb'!D40</f>
        <v>9017</v>
      </c>
      <c r="E24" s="5">
        <f>'2. Memb'!E40</f>
        <v>17611</v>
      </c>
      <c r="F24" s="6">
        <f>'2. Memb'!F40</f>
        <v>15650</v>
      </c>
      <c r="G24" s="6">
        <f>'2. Memb'!G40</f>
        <v>15650</v>
      </c>
      <c r="H24" s="6">
        <f>'2. Memb'!H40</f>
        <v>15650</v>
      </c>
    </row>
    <row r="25" spans="1:8" s="8" customFormat="1" ht="12.75" x14ac:dyDescent="0.2">
      <c r="A25" s="8" t="s">
        <v>10</v>
      </c>
      <c r="B25" s="5">
        <f>'3. Home'!B32</f>
        <v>13455</v>
      </c>
      <c r="C25" s="6">
        <f>'3. Home'!C32</f>
        <v>9300</v>
      </c>
      <c r="D25" s="5">
        <f>'3. Home'!D32</f>
        <v>3300</v>
      </c>
      <c r="E25" s="5">
        <f>'3. Home'!E32</f>
        <v>8600</v>
      </c>
      <c r="F25" s="6">
        <f>'3. Home'!F32</f>
        <v>10600</v>
      </c>
      <c r="G25" s="6">
        <f>'3. Home'!G32</f>
        <v>10600</v>
      </c>
      <c r="H25" s="6">
        <f>'3. Home'!H32</f>
        <v>10600</v>
      </c>
    </row>
    <row r="26" spans="1:8" s="8" customFormat="1" ht="12.75" x14ac:dyDescent="0.2">
      <c r="A26" s="8" t="s">
        <v>11</v>
      </c>
      <c r="B26" s="5">
        <f>363808+10812-2</f>
        <v>374618</v>
      </c>
      <c r="C26" s="6">
        <v>349000</v>
      </c>
      <c r="D26" s="5">
        <v>79613</v>
      </c>
      <c r="E26" s="5">
        <v>349000</v>
      </c>
      <c r="F26" s="6">
        <v>354000</v>
      </c>
      <c r="G26" s="6">
        <v>354000</v>
      </c>
      <c r="H26" s="6">
        <v>354000</v>
      </c>
    </row>
    <row r="27" spans="1:8" s="8" customFormat="1" ht="12.75" x14ac:dyDescent="0.2">
      <c r="A27" s="8" t="s">
        <v>13</v>
      </c>
      <c r="B27" s="5">
        <f>'5. Int'!B37</f>
        <v>39673</v>
      </c>
      <c r="C27" s="6">
        <f>'5. Int'!C37</f>
        <v>89400</v>
      </c>
      <c r="D27" s="5">
        <f>'5. Int'!D37</f>
        <v>34481</v>
      </c>
      <c r="E27" s="5">
        <f>'5. Int'!E37</f>
        <v>77314</v>
      </c>
      <c r="F27" s="6">
        <f>'5. Int'!F37</f>
        <v>28805</v>
      </c>
      <c r="G27" s="6">
        <f>'5. Int'!G37</f>
        <v>62305</v>
      </c>
      <c r="H27" s="6">
        <f>'5. Int'!H37</f>
        <v>67305</v>
      </c>
    </row>
    <row r="28" spans="1:8" s="8" customFormat="1" ht="12.75" x14ac:dyDescent="0.2">
      <c r="A28" s="8" t="s">
        <v>14</v>
      </c>
      <c r="B28" s="5">
        <f>'6. British'!B30</f>
        <v>127306</v>
      </c>
      <c r="C28" s="6">
        <f>'6. British'!C30</f>
        <v>53000</v>
      </c>
      <c r="D28" s="5">
        <f>'6. British'!D30</f>
        <v>1306</v>
      </c>
      <c r="E28" s="5">
        <f>'6. British'!E30</f>
        <v>58400</v>
      </c>
      <c r="F28" s="6">
        <f>'6. British'!F30</f>
        <v>50000</v>
      </c>
      <c r="G28" s="6">
        <f>'6. British'!G30</f>
        <v>50000</v>
      </c>
      <c r="H28" s="6">
        <f>'6. British'!H30</f>
        <v>50000</v>
      </c>
    </row>
    <row r="29" spans="1:8" s="8" customFormat="1" ht="12.75" x14ac:dyDescent="0.2">
      <c r="A29" s="8" t="s">
        <v>110</v>
      </c>
      <c r="B29" s="5">
        <f>'7. Comm'!B23</f>
        <v>217</v>
      </c>
      <c r="C29" s="6">
        <f>'7. Comm'!C23</f>
        <v>300</v>
      </c>
      <c r="D29" s="5">
        <f>'7. Comm'!D23</f>
        <v>0</v>
      </c>
      <c r="E29" s="5">
        <f>'7. Comm'!E23</f>
        <v>300</v>
      </c>
      <c r="F29" s="6">
        <f>'7. Comm'!F23</f>
        <v>1000</v>
      </c>
      <c r="G29" s="6">
        <f>'7. Comm'!G23</f>
        <v>1000</v>
      </c>
      <c r="H29" s="6">
        <f>'7. Comm'!H23</f>
        <v>1000</v>
      </c>
    </row>
    <row r="30" spans="1:8" s="8" customFormat="1" ht="12.75" x14ac:dyDescent="0.2">
      <c r="A30" s="8" t="s">
        <v>71</v>
      </c>
      <c r="B30" s="5">
        <f>'8. Admin'!B37</f>
        <v>116745.04250000003</v>
      </c>
      <c r="C30" s="6">
        <f>'8. Admin'!C37</f>
        <v>82211.479999999981</v>
      </c>
      <c r="D30" s="5">
        <f>'8. Admin'!D37</f>
        <v>28735.923333333336</v>
      </c>
      <c r="E30" s="5">
        <f>'8. Admin'!E37</f>
        <v>59347.206666666672</v>
      </c>
      <c r="F30" s="6">
        <f>'8. Admin'!F37</f>
        <v>86093.813999999998</v>
      </c>
      <c r="G30" s="6">
        <f>'8. Admin'!G37</f>
        <v>85957.813999999998</v>
      </c>
      <c r="H30" s="6">
        <f>'8. Admin'!H37</f>
        <v>88122</v>
      </c>
    </row>
    <row r="31" spans="1:8" s="8" customFormat="1" ht="12.75" x14ac:dyDescent="0.2">
      <c r="A31" s="8" t="s">
        <v>133</v>
      </c>
      <c r="B31" s="5"/>
      <c r="C31" s="6"/>
      <c r="D31" s="5"/>
      <c r="E31" s="5"/>
      <c r="F31" s="6">
        <v>5000</v>
      </c>
      <c r="G31" s="6">
        <v>5000</v>
      </c>
      <c r="H31" s="6">
        <v>5000</v>
      </c>
    </row>
    <row r="32" spans="1:8" s="8" customFormat="1" ht="12.75" x14ac:dyDescent="0.2">
      <c r="A32" s="8" t="s">
        <v>134</v>
      </c>
      <c r="B32" s="5">
        <v>1449</v>
      </c>
      <c r="C32" s="6">
        <f t="shared" ref="C32:H32" si="1">-C49</f>
        <v>185.70400000000373</v>
      </c>
      <c r="D32" s="5">
        <f>-D49</f>
        <v>16869.911666666667</v>
      </c>
      <c r="E32" s="5">
        <f t="shared" si="1"/>
        <v>5331.0919999999969</v>
      </c>
      <c r="F32" s="6">
        <f t="shared" si="1"/>
        <v>5179.0205333333324</v>
      </c>
      <c r="G32" s="6">
        <f t="shared" si="1"/>
        <v>1617.4671789684014</v>
      </c>
      <c r="H32" s="6">
        <f t="shared" si="1"/>
        <v>2081.764841147035</v>
      </c>
    </row>
    <row r="33" spans="1:8" s="8" customFormat="1" ht="12.75" x14ac:dyDescent="0.2">
      <c r="B33" s="5"/>
      <c r="C33" s="6"/>
      <c r="D33" s="5"/>
      <c r="E33" s="5"/>
      <c r="F33" s="6"/>
      <c r="G33" s="6"/>
      <c r="H33" s="6"/>
    </row>
    <row r="34" spans="1:8" s="8" customFormat="1" ht="12.75" x14ac:dyDescent="0.2">
      <c r="B34" s="15">
        <f>SUM(B24:B32)</f>
        <v>695311.04249999998</v>
      </c>
      <c r="C34" s="16">
        <f t="shared" ref="C34:H34" si="2">SUM(C24:C32)</f>
        <v>594697.18400000001</v>
      </c>
      <c r="D34" s="15">
        <f t="shared" si="2"/>
        <v>173322.83500000002</v>
      </c>
      <c r="E34" s="15">
        <f t="shared" si="2"/>
        <v>575903.29866666661</v>
      </c>
      <c r="F34" s="16">
        <f t="shared" si="2"/>
        <v>556327.83453333331</v>
      </c>
      <c r="G34" s="15">
        <f t="shared" si="2"/>
        <v>586130.28117896838</v>
      </c>
      <c r="H34" s="15">
        <f t="shared" si="2"/>
        <v>593758.764841147</v>
      </c>
    </row>
    <row r="35" spans="1:8" s="8" customFormat="1" ht="12.75" x14ac:dyDescent="0.2">
      <c r="C35" s="22"/>
      <c r="F35" s="22"/>
      <c r="G35" s="22"/>
      <c r="H35" s="22"/>
    </row>
    <row r="36" spans="1:8" s="8" customFormat="1" ht="13.5" thickBot="1" x14ac:dyDescent="0.25">
      <c r="A36" s="7" t="s">
        <v>16</v>
      </c>
      <c r="B36" s="19">
        <f t="shared" ref="B36:H36" si="3">B20-B34</f>
        <v>11054.917499999981</v>
      </c>
      <c r="C36" s="20">
        <f t="shared" si="3"/>
        <v>742.81599999999162</v>
      </c>
      <c r="D36" s="19">
        <f t="shared" si="3"/>
        <v>67479.646666666667</v>
      </c>
      <c r="E36" s="19">
        <f t="shared" si="3"/>
        <v>21324.368000000017</v>
      </c>
      <c r="F36" s="20">
        <f t="shared" si="3"/>
        <v>20716.082133333315</v>
      </c>
      <c r="G36" s="20">
        <f t="shared" si="3"/>
        <v>6469.8687158735702</v>
      </c>
      <c r="H36" s="20">
        <f t="shared" si="3"/>
        <v>8327.0593645882327</v>
      </c>
    </row>
    <row r="37" spans="1:8" s="8" customFormat="1" ht="13.5" thickTop="1" x14ac:dyDescent="0.2">
      <c r="C37" s="22"/>
      <c r="F37" s="22"/>
      <c r="G37" s="22"/>
      <c r="H37" s="22"/>
    </row>
    <row r="38" spans="1:8" s="8" customFormat="1" ht="12.75" x14ac:dyDescent="0.2">
      <c r="A38" s="7" t="s">
        <v>85</v>
      </c>
      <c r="C38" s="22"/>
      <c r="D38" s="5"/>
      <c r="F38" s="22"/>
      <c r="G38" s="22"/>
      <c r="H38" s="22"/>
    </row>
    <row r="40" spans="1:8" x14ac:dyDescent="0.2">
      <c r="A40" s="8" t="s">
        <v>108</v>
      </c>
      <c r="B40" s="5">
        <f t="shared" ref="B40:H40" si="4">B11-B24</f>
        <v>118465</v>
      </c>
      <c r="C40" s="6">
        <f t="shared" si="4"/>
        <v>113600</v>
      </c>
      <c r="D40" s="5">
        <f t="shared" si="4"/>
        <v>117526.48166666667</v>
      </c>
      <c r="E40" s="5">
        <f t="shared" si="4"/>
        <v>120061.66666666666</v>
      </c>
      <c r="F40" s="6">
        <f t="shared" si="4"/>
        <v>124022.66666666666</v>
      </c>
      <c r="G40" s="6">
        <f t="shared" si="4"/>
        <v>130912.4117996039</v>
      </c>
      <c r="H40" s="6">
        <f t="shared" si="4"/>
        <v>137870.95285396866</v>
      </c>
    </row>
    <row r="41" spans="1:8" x14ac:dyDescent="0.2">
      <c r="A41" s="8" t="s">
        <v>109</v>
      </c>
      <c r="B41" s="5">
        <f>B12</f>
        <v>27492</v>
      </c>
      <c r="C41" s="6">
        <f t="shared" ref="C41:H41" si="5">C12</f>
        <v>14650</v>
      </c>
      <c r="D41" s="5">
        <f t="shared" si="5"/>
        <v>2554</v>
      </c>
      <c r="E41" s="5">
        <f t="shared" si="5"/>
        <v>14650</v>
      </c>
      <c r="F41" s="6">
        <f t="shared" si="5"/>
        <v>13971.25</v>
      </c>
      <c r="G41" s="6">
        <f t="shared" si="5"/>
        <v>13137.738095238097</v>
      </c>
      <c r="H41" s="6">
        <f t="shared" si="5"/>
        <v>12164.871351766516</v>
      </c>
    </row>
    <row r="42" spans="1:8" x14ac:dyDescent="0.2">
      <c r="A42" s="8" t="s">
        <v>10</v>
      </c>
      <c r="B42" s="5">
        <f t="shared" ref="B42:H47" si="6">B13-B25</f>
        <v>-8408</v>
      </c>
      <c r="C42" s="6">
        <f t="shared" si="6"/>
        <v>-6510</v>
      </c>
      <c r="D42" s="5">
        <f t="shared" si="6"/>
        <v>-2484</v>
      </c>
      <c r="E42" s="5">
        <f t="shared" si="6"/>
        <v>-6040</v>
      </c>
      <c r="F42" s="6">
        <f t="shared" si="6"/>
        <v>-8600</v>
      </c>
      <c r="G42" s="6">
        <f t="shared" si="6"/>
        <v>-8600</v>
      </c>
      <c r="H42" s="6">
        <f t="shared" si="6"/>
        <v>-8600</v>
      </c>
    </row>
    <row r="43" spans="1:8" x14ac:dyDescent="0.2">
      <c r="A43" s="8" t="s">
        <v>11</v>
      </c>
      <c r="B43" s="5">
        <f t="shared" si="6"/>
        <v>304</v>
      </c>
      <c r="C43" s="6">
        <f t="shared" si="6"/>
        <v>0</v>
      </c>
      <c r="D43" s="5">
        <f t="shared" si="6"/>
        <v>11027</v>
      </c>
      <c r="E43" s="5">
        <f t="shared" si="6"/>
        <v>0</v>
      </c>
      <c r="F43" s="6">
        <f t="shared" si="6"/>
        <v>-5000</v>
      </c>
      <c r="G43" s="6">
        <f t="shared" si="6"/>
        <v>-5000</v>
      </c>
      <c r="H43" s="6">
        <f t="shared" si="6"/>
        <v>-5000</v>
      </c>
    </row>
    <row r="44" spans="1:8" x14ac:dyDescent="0.2">
      <c r="A44" s="8" t="s">
        <v>13</v>
      </c>
      <c r="B44" s="5">
        <f t="shared" si="6"/>
        <v>-22369.040000000001</v>
      </c>
      <c r="C44" s="6">
        <f t="shared" si="6"/>
        <v>-44350</v>
      </c>
      <c r="D44" s="5">
        <f t="shared" si="6"/>
        <v>-20517</v>
      </c>
      <c r="E44" s="5">
        <f t="shared" si="6"/>
        <v>-45630</v>
      </c>
      <c r="F44" s="6">
        <f t="shared" si="6"/>
        <v>-10305</v>
      </c>
      <c r="G44" s="6">
        <f t="shared" si="6"/>
        <v>-34305</v>
      </c>
      <c r="H44" s="6">
        <f t="shared" si="6"/>
        <v>-35805</v>
      </c>
    </row>
    <row r="45" spans="1:8" x14ac:dyDescent="0.2">
      <c r="A45" s="8" t="s">
        <v>14</v>
      </c>
      <c r="B45" s="5">
        <f t="shared" si="6"/>
        <v>-5445</v>
      </c>
      <c r="C45" s="6">
        <f t="shared" si="6"/>
        <v>0</v>
      </c>
      <c r="D45" s="5">
        <f t="shared" si="6"/>
        <v>2102</v>
      </c>
      <c r="E45" s="5">
        <f t="shared" si="6"/>
        <v>0</v>
      </c>
      <c r="F45" s="6">
        <f t="shared" si="6"/>
        <v>0</v>
      </c>
      <c r="G45" s="6">
        <f t="shared" si="6"/>
        <v>0</v>
      </c>
      <c r="H45" s="6">
        <f t="shared" si="6"/>
        <v>0</v>
      </c>
    </row>
    <row r="46" spans="1:8" x14ac:dyDescent="0.2">
      <c r="A46" s="8" t="s">
        <v>110</v>
      </c>
      <c r="B46" s="5">
        <f t="shared" si="6"/>
        <v>233</v>
      </c>
      <c r="C46" s="6">
        <f t="shared" si="6"/>
        <v>-300</v>
      </c>
      <c r="D46" s="5">
        <f t="shared" si="6"/>
        <v>0</v>
      </c>
      <c r="E46" s="5">
        <f t="shared" si="6"/>
        <v>-300</v>
      </c>
      <c r="F46" s="6">
        <f t="shared" si="6"/>
        <v>-1000</v>
      </c>
      <c r="G46" s="6">
        <f t="shared" si="6"/>
        <v>-1000</v>
      </c>
      <c r="H46" s="6">
        <f t="shared" si="6"/>
        <v>-1000</v>
      </c>
    </row>
    <row r="47" spans="1:8" x14ac:dyDescent="0.2">
      <c r="A47" s="8" t="s">
        <v>71</v>
      </c>
      <c r="B47" s="5">
        <f t="shared" si="6"/>
        <v>-97768.042500000025</v>
      </c>
      <c r="C47" s="6">
        <f t="shared" si="6"/>
        <v>-76161.479999999981</v>
      </c>
      <c r="D47" s="5">
        <f t="shared" si="6"/>
        <v>-25858.923333333336</v>
      </c>
      <c r="E47" s="5">
        <f t="shared" si="6"/>
        <v>-56086.206666666672</v>
      </c>
      <c r="F47" s="6">
        <f t="shared" si="6"/>
        <v>-82193.813999999998</v>
      </c>
      <c r="G47" s="6">
        <f t="shared" si="6"/>
        <v>-82057.813999999998</v>
      </c>
      <c r="H47" s="6">
        <f t="shared" si="6"/>
        <v>-84222</v>
      </c>
    </row>
    <row r="48" spans="1:8" x14ac:dyDescent="0.2">
      <c r="A48" s="8" t="s">
        <v>133</v>
      </c>
      <c r="B48" s="5">
        <f>-B31</f>
        <v>0</v>
      </c>
      <c r="C48" s="5">
        <f t="shared" ref="C48:H48" si="7">-C31</f>
        <v>0</v>
      </c>
      <c r="D48" s="5">
        <f t="shared" si="7"/>
        <v>0</v>
      </c>
      <c r="E48" s="5">
        <f t="shared" si="7"/>
        <v>0</v>
      </c>
      <c r="F48" s="5">
        <f t="shared" si="7"/>
        <v>-5000</v>
      </c>
      <c r="G48" s="5">
        <f t="shared" si="7"/>
        <v>-5000</v>
      </c>
      <c r="H48" s="5">
        <f t="shared" si="7"/>
        <v>-5000</v>
      </c>
    </row>
    <row r="49" spans="1:8" x14ac:dyDescent="0.2">
      <c r="A49" s="8" t="s">
        <v>134</v>
      </c>
      <c r="B49" s="5">
        <f t="shared" ref="B49" si="8">-B32</f>
        <v>-1449</v>
      </c>
      <c r="C49" s="5">
        <f>-SUM(C40:C48)*0.2</f>
        <v>-185.70400000000373</v>
      </c>
      <c r="D49" s="5">
        <f>-SUM(D40:D48)*0.2</f>
        <v>-16869.911666666667</v>
      </c>
      <c r="E49" s="5">
        <f t="shared" ref="E49:H49" si="9">-SUM(E40:E48)*0.2</f>
        <v>-5331.0919999999969</v>
      </c>
      <c r="F49" s="5">
        <f t="shared" si="9"/>
        <v>-5179.0205333333324</v>
      </c>
      <c r="G49" s="5">
        <f t="shared" si="9"/>
        <v>-1617.4671789684014</v>
      </c>
      <c r="H49" s="5">
        <f t="shared" si="9"/>
        <v>-2081.764841147035</v>
      </c>
    </row>
    <row r="51" spans="1:8" ht="15" thickBot="1" x14ac:dyDescent="0.25">
      <c r="A51" s="7" t="s">
        <v>16</v>
      </c>
      <c r="B51" s="19">
        <f>SUM(B40:B49)</f>
        <v>11054.917499999967</v>
      </c>
      <c r="C51" s="20">
        <f>SUM(C40:C49)</f>
        <v>742.81600000001492</v>
      </c>
      <c r="D51" s="19">
        <f t="shared" ref="D51:H51" si="10">SUM(D40:D49)</f>
        <v>67479.646666666667</v>
      </c>
      <c r="E51" s="19">
        <f t="shared" si="10"/>
        <v>21324.367999999988</v>
      </c>
      <c r="F51" s="20">
        <f t="shared" si="10"/>
        <v>20716.082133333326</v>
      </c>
      <c r="G51" s="20">
        <f t="shared" si="10"/>
        <v>6469.8687158736047</v>
      </c>
      <c r="H51" s="20">
        <f t="shared" si="10"/>
        <v>8327.0593645881399</v>
      </c>
    </row>
    <row r="52" spans="1:8" ht="15" thickTop="1" x14ac:dyDescent="0.2"/>
    <row r="53" spans="1:8" s="8" customFormat="1" ht="12.75" x14ac:dyDescent="0.2">
      <c r="A53" s="7" t="s">
        <v>116</v>
      </c>
      <c r="C53" s="22"/>
      <c r="F53" s="22"/>
      <c r="G53" s="22"/>
      <c r="H53" s="22"/>
    </row>
    <row r="54" spans="1:8" s="8" customFormat="1" ht="12.75" x14ac:dyDescent="0.2">
      <c r="C54" s="22"/>
      <c r="F54" s="22"/>
      <c r="G54" s="22"/>
      <c r="H54" s="22"/>
    </row>
    <row r="55" spans="1:8" s="8" customFormat="1" ht="12.75" x14ac:dyDescent="0.2">
      <c r="A55" s="8" t="s">
        <v>119</v>
      </c>
      <c r="B55" s="5">
        <f>-21194+B51</f>
        <v>-10139.082500000033</v>
      </c>
      <c r="C55" s="6">
        <f>B55+C51</f>
        <v>-9396.2665000000179</v>
      </c>
      <c r="D55" s="5">
        <f>B55+D51</f>
        <v>57340.564166666634</v>
      </c>
      <c r="E55" s="5">
        <f>B55+E51</f>
        <v>11185.285499999954</v>
      </c>
      <c r="F55" s="6">
        <f>E55+F51</f>
        <v>31901.367633333281</v>
      </c>
      <c r="G55" s="6">
        <f>F55+G51</f>
        <v>38371.236349206883</v>
      </c>
      <c r="H55" s="6">
        <f>G55+H51</f>
        <v>46698.295713795022</v>
      </c>
    </row>
    <row r="56" spans="1:8" s="8" customFormat="1" ht="12.75" x14ac:dyDescent="0.2">
      <c r="A56" s="8" t="s">
        <v>117</v>
      </c>
      <c r="B56" s="5">
        <v>35578</v>
      </c>
      <c r="C56" s="6">
        <f t="shared" ref="C56" si="11">B56</f>
        <v>35578</v>
      </c>
      <c r="D56" s="5">
        <f>B56+1000</f>
        <v>36578</v>
      </c>
      <c r="E56" s="5">
        <f>B56+1000</f>
        <v>36578</v>
      </c>
      <c r="F56" s="6">
        <f t="shared" ref="F56:H56" si="12">E56</f>
        <v>36578</v>
      </c>
      <c r="G56" s="6">
        <f t="shared" si="12"/>
        <v>36578</v>
      </c>
      <c r="H56" s="6">
        <f t="shared" si="12"/>
        <v>36578</v>
      </c>
    </row>
    <row r="57" spans="1:8" s="8" customFormat="1" ht="12.75" x14ac:dyDescent="0.2">
      <c r="A57" s="8" t="s">
        <v>118</v>
      </c>
      <c r="B57" s="5">
        <v>1330</v>
      </c>
      <c r="C57" s="6">
        <f>B57</f>
        <v>1330</v>
      </c>
      <c r="D57" s="5">
        <f>B57</f>
        <v>1330</v>
      </c>
      <c r="E57" s="5">
        <f>B57</f>
        <v>1330</v>
      </c>
      <c r="F57" s="6">
        <f>E57</f>
        <v>1330</v>
      </c>
      <c r="G57" s="6">
        <f>F57</f>
        <v>1330</v>
      </c>
      <c r="H57" s="6">
        <f>G57</f>
        <v>1330</v>
      </c>
    </row>
    <row r="58" spans="1:8" s="8" customFormat="1" ht="12.75" x14ac:dyDescent="0.2">
      <c r="A58" s="8" t="s">
        <v>120</v>
      </c>
      <c r="B58" s="5">
        <v>2082</v>
      </c>
      <c r="C58" s="6">
        <f t="shared" ref="C58" si="13">B58</f>
        <v>2082</v>
      </c>
      <c r="D58" s="5">
        <f t="shared" ref="D58" si="14">B58</f>
        <v>2082</v>
      </c>
      <c r="E58" s="5">
        <f t="shared" ref="E58" si="15">B58</f>
        <v>2082</v>
      </c>
      <c r="F58" s="6">
        <f t="shared" ref="F58:H58" si="16">E58</f>
        <v>2082</v>
      </c>
      <c r="G58" s="6">
        <f t="shared" si="16"/>
        <v>2082</v>
      </c>
      <c r="H58" s="6">
        <f t="shared" si="16"/>
        <v>2082</v>
      </c>
    </row>
    <row r="59" spans="1:8" s="8" customFormat="1" ht="12.75" x14ac:dyDescent="0.2">
      <c r="B59" s="5"/>
      <c r="C59" s="6"/>
      <c r="D59" s="5"/>
      <c r="E59" s="5"/>
      <c r="F59" s="6"/>
      <c r="G59" s="6"/>
      <c r="H59" s="6"/>
    </row>
    <row r="60" spans="1:8" s="8" customFormat="1" ht="13.5" thickBot="1" x14ac:dyDescent="0.25">
      <c r="B60" s="19">
        <f>SUM(B55:B59)</f>
        <v>28850.917499999967</v>
      </c>
      <c r="C60" s="20">
        <f t="shared" ref="C60:H60" si="17">SUM(C55:C59)</f>
        <v>29593.73349999998</v>
      </c>
      <c r="D60" s="19">
        <f t="shared" si="17"/>
        <v>97330.564166666634</v>
      </c>
      <c r="E60" s="19">
        <f t="shared" si="17"/>
        <v>51175.285499999954</v>
      </c>
      <c r="F60" s="20">
        <f t="shared" si="17"/>
        <v>71891.367633333284</v>
      </c>
      <c r="G60" s="20">
        <f t="shared" si="17"/>
        <v>78361.236349206883</v>
      </c>
      <c r="H60" s="20">
        <f t="shared" si="17"/>
        <v>86688.295713795029</v>
      </c>
    </row>
    <row r="61" spans="1:8" ht="15" thickTop="1" x14ac:dyDescent="0.2"/>
    <row r="62" spans="1:8" s="8" customFormat="1" ht="12.75" x14ac:dyDescent="0.2">
      <c r="A62" s="7" t="s">
        <v>121</v>
      </c>
      <c r="C62" s="22"/>
      <c r="F62" s="22"/>
      <c r="G62" s="22"/>
      <c r="H62" s="22"/>
    </row>
    <row r="63" spans="1:8" s="8" customFormat="1" ht="12.75" x14ac:dyDescent="0.2">
      <c r="C63" s="22"/>
      <c r="F63" s="22"/>
      <c r="G63" s="22"/>
      <c r="H63" s="22"/>
    </row>
    <row r="64" spans="1:8" s="8" customFormat="1" ht="12.75" x14ac:dyDescent="0.2">
      <c r="A64" s="8" t="s">
        <v>122</v>
      </c>
      <c r="C64" s="22"/>
      <c r="F64" s="22"/>
      <c r="G64" s="22"/>
      <c r="H64" s="22"/>
    </row>
    <row r="66" spans="1:1" x14ac:dyDescent="0.2">
      <c r="A66" s="8" t="s">
        <v>230</v>
      </c>
    </row>
    <row r="67" spans="1:1" x14ac:dyDescent="0.2">
      <c r="A67" s="8" t="s">
        <v>179</v>
      </c>
    </row>
  </sheetData>
  <pageMargins left="0.7" right="0.7" top="0.75" bottom="0.75" header="0.3" footer="0.3"/>
  <pageSetup paperSize="9" scale="84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2" workbookViewId="0">
      <pane xSplit="1" ySplit="6" topLeftCell="B24" activePane="bottomRight" state="frozen"/>
      <selection activeCell="A2" sqref="A2"/>
      <selection pane="topRight" activeCell="B2" sqref="B2"/>
      <selection pane="bottomLeft" activeCell="A8" sqref="A8"/>
      <selection pane="bottomRight" activeCell="H26" sqref="H26"/>
    </sheetView>
  </sheetViews>
  <sheetFormatPr defaultRowHeight="14.25" x14ac:dyDescent="0.2"/>
  <cols>
    <col min="1" max="1" width="34.140625" style="26" customWidth="1"/>
    <col min="2" max="2" width="9.7109375" style="26" customWidth="1"/>
    <col min="3" max="3" width="9.7109375" style="31" customWidth="1"/>
    <col min="4" max="5" width="9.7109375" style="26" customWidth="1"/>
    <col min="6" max="7" width="9.7109375" style="31" customWidth="1"/>
    <col min="8" max="8" width="9.7109375" style="28" customWidth="1"/>
    <col min="9" max="255" width="9.140625" style="26"/>
    <col min="256" max="256" width="34.140625" style="26" customWidth="1"/>
    <col min="257" max="511" width="9.140625" style="26"/>
    <col min="512" max="512" width="34.140625" style="26" customWidth="1"/>
    <col min="513" max="767" width="9.140625" style="26"/>
    <col min="768" max="768" width="34.140625" style="26" customWidth="1"/>
    <col min="769" max="1023" width="9.140625" style="26"/>
    <col min="1024" max="1024" width="34.140625" style="26" customWidth="1"/>
    <col min="1025" max="1279" width="9.140625" style="26"/>
    <col min="1280" max="1280" width="34.140625" style="26" customWidth="1"/>
    <col min="1281" max="1535" width="9.140625" style="26"/>
    <col min="1536" max="1536" width="34.140625" style="26" customWidth="1"/>
    <col min="1537" max="1791" width="9.140625" style="26"/>
    <col min="1792" max="1792" width="34.140625" style="26" customWidth="1"/>
    <col min="1793" max="2047" width="9.140625" style="26"/>
    <col min="2048" max="2048" width="34.140625" style="26" customWidth="1"/>
    <col min="2049" max="2303" width="9.140625" style="26"/>
    <col min="2304" max="2304" width="34.140625" style="26" customWidth="1"/>
    <col min="2305" max="2559" width="9.140625" style="26"/>
    <col min="2560" max="2560" width="34.140625" style="26" customWidth="1"/>
    <col min="2561" max="2815" width="9.140625" style="26"/>
    <col min="2816" max="2816" width="34.140625" style="26" customWidth="1"/>
    <col min="2817" max="3071" width="9.140625" style="26"/>
    <col min="3072" max="3072" width="34.140625" style="26" customWidth="1"/>
    <col min="3073" max="3327" width="9.140625" style="26"/>
    <col min="3328" max="3328" width="34.140625" style="26" customWidth="1"/>
    <col min="3329" max="3583" width="9.140625" style="26"/>
    <col min="3584" max="3584" width="34.140625" style="26" customWidth="1"/>
    <col min="3585" max="3839" width="9.140625" style="26"/>
    <col min="3840" max="3840" width="34.140625" style="26" customWidth="1"/>
    <col min="3841" max="4095" width="9.140625" style="26"/>
    <col min="4096" max="4096" width="34.140625" style="26" customWidth="1"/>
    <col min="4097" max="4351" width="9.140625" style="26"/>
    <col min="4352" max="4352" width="34.140625" style="26" customWidth="1"/>
    <col min="4353" max="4607" width="9.140625" style="26"/>
    <col min="4608" max="4608" width="34.140625" style="26" customWidth="1"/>
    <col min="4609" max="4863" width="9.140625" style="26"/>
    <col min="4864" max="4864" width="34.140625" style="26" customWidth="1"/>
    <col min="4865" max="5119" width="9.140625" style="26"/>
    <col min="5120" max="5120" width="34.140625" style="26" customWidth="1"/>
    <col min="5121" max="5375" width="9.140625" style="26"/>
    <col min="5376" max="5376" width="34.140625" style="26" customWidth="1"/>
    <col min="5377" max="5631" width="9.140625" style="26"/>
    <col min="5632" max="5632" width="34.140625" style="26" customWidth="1"/>
    <col min="5633" max="5887" width="9.140625" style="26"/>
    <col min="5888" max="5888" width="34.140625" style="26" customWidth="1"/>
    <col min="5889" max="6143" width="9.140625" style="26"/>
    <col min="6144" max="6144" width="34.140625" style="26" customWidth="1"/>
    <col min="6145" max="6399" width="9.140625" style="26"/>
    <col min="6400" max="6400" width="34.140625" style="26" customWidth="1"/>
    <col min="6401" max="6655" width="9.140625" style="26"/>
    <col min="6656" max="6656" width="34.140625" style="26" customWidth="1"/>
    <col min="6657" max="6911" width="9.140625" style="26"/>
    <col min="6912" max="6912" width="34.140625" style="26" customWidth="1"/>
    <col min="6913" max="7167" width="9.140625" style="26"/>
    <col min="7168" max="7168" width="34.140625" style="26" customWidth="1"/>
    <col min="7169" max="7423" width="9.140625" style="26"/>
    <col min="7424" max="7424" width="34.140625" style="26" customWidth="1"/>
    <col min="7425" max="7679" width="9.140625" style="26"/>
    <col min="7680" max="7680" width="34.140625" style="26" customWidth="1"/>
    <col min="7681" max="7935" width="9.140625" style="26"/>
    <col min="7936" max="7936" width="34.140625" style="26" customWidth="1"/>
    <col min="7937" max="8191" width="9.140625" style="26"/>
    <col min="8192" max="8192" width="34.140625" style="26" customWidth="1"/>
    <col min="8193" max="8447" width="9.140625" style="26"/>
    <col min="8448" max="8448" width="34.140625" style="26" customWidth="1"/>
    <col min="8449" max="8703" width="9.140625" style="26"/>
    <col min="8704" max="8704" width="34.140625" style="26" customWidth="1"/>
    <col min="8705" max="8959" width="9.140625" style="26"/>
    <col min="8960" max="8960" width="34.140625" style="26" customWidth="1"/>
    <col min="8961" max="9215" width="9.140625" style="26"/>
    <col min="9216" max="9216" width="34.140625" style="26" customWidth="1"/>
    <col min="9217" max="9471" width="9.140625" style="26"/>
    <col min="9472" max="9472" width="34.140625" style="26" customWidth="1"/>
    <col min="9473" max="9727" width="9.140625" style="26"/>
    <col min="9728" max="9728" width="34.140625" style="26" customWidth="1"/>
    <col min="9729" max="9983" width="9.140625" style="26"/>
    <col min="9984" max="9984" width="34.140625" style="26" customWidth="1"/>
    <col min="9985" max="10239" width="9.140625" style="26"/>
    <col min="10240" max="10240" width="34.140625" style="26" customWidth="1"/>
    <col min="10241" max="10495" width="9.140625" style="26"/>
    <col min="10496" max="10496" width="34.140625" style="26" customWidth="1"/>
    <col min="10497" max="10751" width="9.140625" style="26"/>
    <col min="10752" max="10752" width="34.140625" style="26" customWidth="1"/>
    <col min="10753" max="11007" width="9.140625" style="26"/>
    <col min="11008" max="11008" width="34.140625" style="26" customWidth="1"/>
    <col min="11009" max="11263" width="9.140625" style="26"/>
    <col min="11264" max="11264" width="34.140625" style="26" customWidth="1"/>
    <col min="11265" max="11519" width="9.140625" style="26"/>
    <col min="11520" max="11520" width="34.140625" style="26" customWidth="1"/>
    <col min="11521" max="11775" width="9.140625" style="26"/>
    <col min="11776" max="11776" width="34.140625" style="26" customWidth="1"/>
    <col min="11777" max="12031" width="9.140625" style="26"/>
    <col min="12032" max="12032" width="34.140625" style="26" customWidth="1"/>
    <col min="12033" max="12287" width="9.140625" style="26"/>
    <col min="12288" max="12288" width="34.140625" style="26" customWidth="1"/>
    <col min="12289" max="12543" width="9.140625" style="26"/>
    <col min="12544" max="12544" width="34.140625" style="26" customWidth="1"/>
    <col min="12545" max="12799" width="9.140625" style="26"/>
    <col min="12800" max="12800" width="34.140625" style="26" customWidth="1"/>
    <col min="12801" max="13055" width="9.140625" style="26"/>
    <col min="13056" max="13056" width="34.140625" style="26" customWidth="1"/>
    <col min="13057" max="13311" width="9.140625" style="26"/>
    <col min="13312" max="13312" width="34.140625" style="26" customWidth="1"/>
    <col min="13313" max="13567" width="9.140625" style="26"/>
    <col min="13568" max="13568" width="34.140625" style="26" customWidth="1"/>
    <col min="13569" max="13823" width="9.140625" style="26"/>
    <col min="13824" max="13824" width="34.140625" style="26" customWidth="1"/>
    <col min="13825" max="14079" width="9.140625" style="26"/>
    <col min="14080" max="14080" width="34.140625" style="26" customWidth="1"/>
    <col min="14081" max="14335" width="9.140625" style="26"/>
    <col min="14336" max="14336" width="34.140625" style="26" customWidth="1"/>
    <col min="14337" max="14591" width="9.140625" style="26"/>
    <col min="14592" max="14592" width="34.140625" style="26" customWidth="1"/>
    <col min="14593" max="14847" width="9.140625" style="26"/>
    <col min="14848" max="14848" width="34.140625" style="26" customWidth="1"/>
    <col min="14849" max="15103" width="9.140625" style="26"/>
    <col min="15104" max="15104" width="34.140625" style="26" customWidth="1"/>
    <col min="15105" max="15359" width="9.140625" style="26"/>
    <col min="15360" max="15360" width="34.140625" style="26" customWidth="1"/>
    <col min="15361" max="15615" width="9.140625" style="26"/>
    <col min="15616" max="15616" width="34.140625" style="26" customWidth="1"/>
    <col min="15617" max="15871" width="9.140625" style="26"/>
    <col min="15872" max="15872" width="34.140625" style="26" customWidth="1"/>
    <col min="15873" max="16127" width="9.140625" style="26"/>
    <col min="16128" max="16128" width="34.140625" style="26" customWidth="1"/>
    <col min="16129" max="16384" width="9.140625" style="26"/>
  </cols>
  <sheetData>
    <row r="1" spans="1:8" ht="15" x14ac:dyDescent="0.25">
      <c r="A1" s="21" t="s">
        <v>0</v>
      </c>
      <c r="B1" s="21"/>
      <c r="C1" s="35"/>
    </row>
    <row r="2" spans="1:8" ht="15" x14ac:dyDescent="0.25">
      <c r="A2" s="43" t="s">
        <v>99</v>
      </c>
      <c r="B2" s="21"/>
      <c r="C2" s="35"/>
    </row>
    <row r="3" spans="1:8" ht="15" x14ac:dyDescent="0.25">
      <c r="A3" s="21" t="s">
        <v>87</v>
      </c>
      <c r="B3" s="21"/>
      <c r="C3" s="35"/>
      <c r="D3" s="21"/>
      <c r="E3" s="21"/>
    </row>
    <row r="4" spans="1:8" ht="15" x14ac:dyDescent="0.25">
      <c r="A4" s="21"/>
      <c r="B4" s="21"/>
      <c r="C4" s="35"/>
      <c r="D4" s="21"/>
      <c r="E4" s="21"/>
    </row>
    <row r="5" spans="1:8" x14ac:dyDescent="0.2">
      <c r="A5" s="11"/>
      <c r="B5" s="11" t="s">
        <v>48</v>
      </c>
      <c r="C5" s="24" t="s">
        <v>59</v>
      </c>
      <c r="D5" s="11" t="s">
        <v>59</v>
      </c>
      <c r="E5" s="11" t="s">
        <v>59</v>
      </c>
      <c r="F5" s="24" t="s">
        <v>105</v>
      </c>
      <c r="G5" s="24" t="s">
        <v>106</v>
      </c>
      <c r="H5" s="24" t="s">
        <v>107</v>
      </c>
    </row>
    <row r="6" spans="1:8" x14ac:dyDescent="0.2">
      <c r="A6" s="11"/>
      <c r="B6" s="11" t="s">
        <v>115</v>
      </c>
      <c r="C6" s="24" t="s">
        <v>67</v>
      </c>
      <c r="D6" s="11" t="s">
        <v>104</v>
      </c>
      <c r="E6" s="11" t="s">
        <v>67</v>
      </c>
      <c r="F6" s="24" t="s">
        <v>67</v>
      </c>
      <c r="G6" s="24" t="s">
        <v>67</v>
      </c>
      <c r="H6" s="24" t="s">
        <v>67</v>
      </c>
    </row>
    <row r="7" spans="1:8" x14ac:dyDescent="0.2">
      <c r="A7" s="11"/>
      <c r="B7" s="11" t="s">
        <v>56</v>
      </c>
      <c r="C7" s="24" t="s">
        <v>49</v>
      </c>
      <c r="D7" s="11" t="s">
        <v>57</v>
      </c>
      <c r="E7" s="11" t="s">
        <v>58</v>
      </c>
      <c r="F7" s="24" t="s">
        <v>49</v>
      </c>
      <c r="G7" s="24" t="s">
        <v>49</v>
      </c>
      <c r="H7" s="24" t="s">
        <v>49</v>
      </c>
    </row>
    <row r="8" spans="1:8" x14ac:dyDescent="0.2">
      <c r="A8" s="11"/>
      <c r="B8" s="11"/>
      <c r="C8" s="24"/>
      <c r="D8" s="11"/>
      <c r="E8" s="11"/>
      <c r="F8" s="24"/>
      <c r="G8" s="24"/>
      <c r="H8" s="24"/>
    </row>
    <row r="9" spans="1:8" x14ac:dyDescent="0.2">
      <c r="A9" s="7" t="s">
        <v>7</v>
      </c>
      <c r="B9" s="7"/>
      <c r="C9" s="23"/>
      <c r="D9" s="13"/>
      <c r="E9" s="13"/>
      <c r="F9" s="22"/>
      <c r="G9" s="22"/>
      <c r="H9" s="6"/>
    </row>
    <row r="10" spans="1:8" x14ac:dyDescent="0.2">
      <c r="A10" s="8"/>
      <c r="B10" s="8"/>
      <c r="C10" s="22"/>
      <c r="D10" s="5"/>
      <c r="E10" s="5"/>
      <c r="F10" s="22"/>
      <c r="G10" s="22"/>
      <c r="H10" s="6"/>
    </row>
    <row r="11" spans="1:8" x14ac:dyDescent="0.2">
      <c r="A11" s="8" t="s">
        <v>54</v>
      </c>
      <c r="B11" s="5">
        <v>5177</v>
      </c>
      <c r="C11" s="6">
        <v>5100</v>
      </c>
      <c r="D11" s="13">
        <v>7055.2266666666674</v>
      </c>
      <c r="E11" s="46">
        <v>7106</v>
      </c>
      <c r="F11" s="6">
        <f>'9. Workings'!F8</f>
        <v>7106</v>
      </c>
      <c r="G11" s="6">
        <f>'9. Workings'!I8</f>
        <v>7342.8666666666677</v>
      </c>
      <c r="H11" s="6">
        <f>'9. Workings'!L8</f>
        <v>7579.7333333333345</v>
      </c>
    </row>
    <row r="12" spans="1:8" x14ac:dyDescent="0.2">
      <c r="A12" s="8" t="s">
        <v>44</v>
      </c>
      <c r="B12" s="5">
        <v>149</v>
      </c>
      <c r="C12" s="6">
        <v>200</v>
      </c>
      <c r="D12" s="13">
        <v>233.32999999999998</v>
      </c>
      <c r="E12" s="46">
        <v>326</v>
      </c>
      <c r="F12" s="6">
        <f>'9. Workings'!F9</f>
        <v>326</v>
      </c>
      <c r="G12" s="6">
        <f>'9. Workings'!I9</f>
        <v>336.86666666666667</v>
      </c>
      <c r="H12" s="6">
        <f>'9. Workings'!L9</f>
        <v>347.73333333333335</v>
      </c>
    </row>
    <row r="13" spans="1:8" x14ac:dyDescent="0.2">
      <c r="A13" s="8" t="s">
        <v>51</v>
      </c>
      <c r="B13" s="5">
        <v>27139</v>
      </c>
      <c r="C13" s="6">
        <v>28800</v>
      </c>
      <c r="D13" s="13">
        <v>37800</v>
      </c>
      <c r="E13" s="46">
        <v>40443</v>
      </c>
      <c r="F13" s="6">
        <f>'9. Workings'!F10</f>
        <v>40443</v>
      </c>
      <c r="G13" s="6">
        <f>'9. Workings'!I10</f>
        <v>41887.392857142862</v>
      </c>
      <c r="H13" s="6">
        <f>'9. Workings'!L10</f>
        <v>43331.785714285725</v>
      </c>
    </row>
    <row r="14" spans="1:8" x14ac:dyDescent="0.2">
      <c r="A14" s="8" t="s">
        <v>45</v>
      </c>
      <c r="B14" s="5">
        <v>6544</v>
      </c>
      <c r="C14" s="6">
        <v>6700</v>
      </c>
      <c r="D14" s="13">
        <v>7275</v>
      </c>
      <c r="E14" s="46">
        <v>8435</v>
      </c>
      <c r="F14" s="6">
        <f>'9. Workings'!F11</f>
        <v>8435</v>
      </c>
      <c r="G14" s="6">
        <f>'9. Workings'!I11</f>
        <v>8818.4090909090901</v>
      </c>
      <c r="H14" s="6">
        <f>'9. Workings'!L11</f>
        <v>9201.8181818181802</v>
      </c>
    </row>
    <row r="15" spans="1:8" x14ac:dyDescent="0.2">
      <c r="A15" s="8" t="s">
        <v>52</v>
      </c>
      <c r="B15" s="5">
        <v>22761</v>
      </c>
      <c r="C15" s="6">
        <v>33200</v>
      </c>
      <c r="D15" s="13">
        <v>26197</v>
      </c>
      <c r="E15" s="46">
        <v>31175</v>
      </c>
      <c r="F15" s="6">
        <f>'9. Workings'!F12</f>
        <v>31775</v>
      </c>
      <c r="G15" s="6">
        <f>'9. Workings'!I12</f>
        <v>33211.18421052632</v>
      </c>
      <c r="H15" s="6">
        <f>'9. Workings'!L12</f>
        <v>34662.753036437251</v>
      </c>
    </row>
    <row r="16" spans="1:8" x14ac:dyDescent="0.2">
      <c r="A16" s="8" t="s">
        <v>46</v>
      </c>
      <c r="B16" s="5">
        <v>4630</v>
      </c>
      <c r="C16" s="6">
        <v>4900</v>
      </c>
      <c r="D16" s="13">
        <v>3194.12</v>
      </c>
      <c r="E16" s="46">
        <v>4076</v>
      </c>
      <c r="F16" s="6">
        <f>'9. Workings'!F13</f>
        <v>4176</v>
      </c>
      <c r="G16" s="6">
        <f>'9. Workings'!I13</f>
        <v>4436.6153846153848</v>
      </c>
      <c r="H16" s="6">
        <f>'9. Workings'!L13</f>
        <v>4700.934472934473</v>
      </c>
    </row>
    <row r="17" spans="1:9" x14ac:dyDescent="0.2">
      <c r="A17" s="8" t="s">
        <v>53</v>
      </c>
      <c r="B17" s="5">
        <v>50437</v>
      </c>
      <c r="C17" s="6">
        <v>42300</v>
      </c>
      <c r="D17" s="13">
        <v>42383</v>
      </c>
      <c r="E17" s="46">
        <v>43184</v>
      </c>
      <c r="F17" s="6">
        <f>'9. Workings'!F14</f>
        <v>44384</v>
      </c>
      <c r="G17" s="6">
        <f>'9. Workings'!I14</f>
        <v>47291.076923076929</v>
      </c>
      <c r="H17" s="6">
        <f>'9. Workings'!L14</f>
        <v>50242.598290598296</v>
      </c>
    </row>
    <row r="18" spans="1:9" x14ac:dyDescent="0.2">
      <c r="A18" s="8" t="s">
        <v>47</v>
      </c>
      <c r="B18" s="14">
        <v>3291</v>
      </c>
      <c r="C18" s="37">
        <v>2700</v>
      </c>
      <c r="D18" s="45">
        <v>1692.2050000000002</v>
      </c>
      <c r="E18" s="47">
        <v>1886</v>
      </c>
      <c r="F18" s="37">
        <f>'9. Workings'!F15</f>
        <v>1986</v>
      </c>
      <c r="G18" s="37">
        <f>'9. Workings'!I15</f>
        <v>2196.3333333333335</v>
      </c>
      <c r="H18" s="37">
        <f>'9. Workings'!L15</f>
        <v>2411.9298245614036</v>
      </c>
    </row>
    <row r="19" spans="1:9" x14ac:dyDescent="0.2">
      <c r="A19" s="8" t="s">
        <v>77</v>
      </c>
      <c r="B19" s="5">
        <f t="shared" ref="B19:H19" si="0">SUM(B11:B18)</f>
        <v>120128</v>
      </c>
      <c r="C19" s="6">
        <f t="shared" si="0"/>
        <v>123900</v>
      </c>
      <c r="D19" s="5">
        <f t="shared" si="0"/>
        <v>125829.88166666667</v>
      </c>
      <c r="E19" s="5">
        <f t="shared" si="0"/>
        <v>136631</v>
      </c>
      <c r="F19" s="6">
        <f t="shared" si="0"/>
        <v>138631</v>
      </c>
      <c r="G19" s="6">
        <f t="shared" si="0"/>
        <v>145520.74513293727</v>
      </c>
      <c r="H19" s="6">
        <f t="shared" si="0"/>
        <v>152479.286187302</v>
      </c>
    </row>
    <row r="20" spans="1:9" x14ac:dyDescent="0.2">
      <c r="A20" s="8" t="s">
        <v>112</v>
      </c>
      <c r="B20" s="5">
        <f>16185+165</f>
        <v>16350</v>
      </c>
      <c r="C20" s="6"/>
      <c r="D20" s="5"/>
      <c r="E20" s="5"/>
      <c r="F20" s="22"/>
      <c r="G20" s="6">
        <f t="shared" ref="G20:H20" si="1">F20</f>
        <v>0</v>
      </c>
      <c r="H20" s="6">
        <f t="shared" si="1"/>
        <v>0</v>
      </c>
    </row>
    <row r="21" spans="1:9" x14ac:dyDescent="0.2">
      <c r="A21" s="8" t="s">
        <v>32</v>
      </c>
      <c r="B21" s="5">
        <v>522</v>
      </c>
      <c r="C21" s="6"/>
      <c r="D21" s="5">
        <v>170.1</v>
      </c>
      <c r="E21" s="5">
        <v>200</v>
      </c>
      <c r="F21" s="6">
        <f t="shared" ref="F21:F26" si="2">E21</f>
        <v>200</v>
      </c>
      <c r="G21" s="6">
        <f t="shared" ref="G21:H21" si="3">F21</f>
        <v>200</v>
      </c>
      <c r="H21" s="6">
        <f t="shared" si="3"/>
        <v>200</v>
      </c>
    </row>
    <row r="22" spans="1:9" x14ac:dyDescent="0.2">
      <c r="A22" s="8" t="s">
        <v>60</v>
      </c>
      <c r="B22" s="5">
        <v>9441</v>
      </c>
      <c r="C22" s="6">
        <v>8000</v>
      </c>
      <c r="D22" s="5">
        <v>1834</v>
      </c>
      <c r="E22" s="5">
        <v>8000</v>
      </c>
      <c r="F22" s="6">
        <f>'9. Workings'!F19</f>
        <v>7800</v>
      </c>
      <c r="G22" s="6">
        <f>'9. Workings'!I19</f>
        <v>7466.6666666666679</v>
      </c>
      <c r="H22" s="6">
        <f>'9. Workings'!L19</f>
        <v>7013.3333333333358</v>
      </c>
      <c r="I22" s="27"/>
    </row>
    <row r="23" spans="1:9" x14ac:dyDescent="0.2">
      <c r="A23" s="8" t="s">
        <v>61</v>
      </c>
      <c r="B23" s="5">
        <v>9265</v>
      </c>
      <c r="C23" s="6">
        <v>4000</v>
      </c>
      <c r="D23" s="5">
        <v>720</v>
      </c>
      <c r="E23" s="5">
        <v>4000</v>
      </c>
      <c r="F23" s="6">
        <f>'9. Workings'!F20</f>
        <v>3400</v>
      </c>
      <c r="G23" s="6">
        <f>'9. Workings'!I20</f>
        <v>2800</v>
      </c>
      <c r="H23" s="6">
        <f>'9. Workings'!L20</f>
        <v>2200</v>
      </c>
    </row>
    <row r="24" spans="1:9" x14ac:dyDescent="0.2">
      <c r="A24" s="8" t="s">
        <v>70</v>
      </c>
      <c r="B24" s="5">
        <v>4296</v>
      </c>
      <c r="C24" s="6">
        <v>2000</v>
      </c>
      <c r="D24" s="5">
        <v>0</v>
      </c>
      <c r="E24" s="5">
        <v>2000</v>
      </c>
      <c r="F24" s="6">
        <f>'9. Workings'!F21</f>
        <v>2040</v>
      </c>
      <c r="G24" s="6">
        <f>'9. Workings'!I21</f>
        <v>2058.5714285714289</v>
      </c>
      <c r="H24" s="6">
        <f>'9. Workings'!L21</f>
        <v>2057.7880184331802</v>
      </c>
    </row>
    <row r="25" spans="1:9" x14ac:dyDescent="0.2">
      <c r="A25" s="8" t="s">
        <v>63</v>
      </c>
      <c r="B25" s="5">
        <v>773</v>
      </c>
      <c r="C25" s="6">
        <v>650</v>
      </c>
      <c r="D25" s="5">
        <v>0</v>
      </c>
      <c r="E25" s="5">
        <v>650</v>
      </c>
      <c r="F25" s="6">
        <f>'9. Workings'!F22</f>
        <v>731.25</v>
      </c>
      <c r="G25" s="6">
        <f>'9. Workings'!I22</f>
        <v>812.5</v>
      </c>
      <c r="H25" s="6">
        <f>'9. Workings'!L22</f>
        <v>893.75000000000011</v>
      </c>
    </row>
    <row r="26" spans="1:9" x14ac:dyDescent="0.2">
      <c r="A26" s="8" t="s">
        <v>62</v>
      </c>
      <c r="B26" s="5">
        <v>3717</v>
      </c>
      <c r="C26" s="6"/>
      <c r="D26" s="5"/>
      <c r="E26" s="5"/>
      <c r="F26" s="6">
        <f t="shared" si="2"/>
        <v>0</v>
      </c>
      <c r="G26" s="6">
        <f t="shared" ref="G26:H26" si="4">F26</f>
        <v>0</v>
      </c>
      <c r="H26" s="6">
        <f t="shared" si="4"/>
        <v>0</v>
      </c>
    </row>
    <row r="27" spans="1:9" x14ac:dyDescent="0.2">
      <c r="A27" s="8" t="s">
        <v>34</v>
      </c>
      <c r="B27" s="5">
        <v>435</v>
      </c>
      <c r="C27" s="6">
        <v>500</v>
      </c>
      <c r="D27" s="5">
        <v>193.33333333333334</v>
      </c>
      <c r="E27" s="5">
        <f>5*58*5/6</f>
        <v>241.66666666666666</v>
      </c>
      <c r="F27" s="6">
        <f t="shared" ref="F27" si="5">E27</f>
        <v>241.66666666666666</v>
      </c>
      <c r="G27" s="6">
        <f t="shared" ref="G27:H27" si="6">F27</f>
        <v>241.66666666666666</v>
      </c>
      <c r="H27" s="6">
        <f t="shared" si="6"/>
        <v>241.66666666666666</v>
      </c>
    </row>
    <row r="28" spans="1:9" x14ac:dyDescent="0.2">
      <c r="A28" s="8" t="s">
        <v>123</v>
      </c>
      <c r="B28" s="5">
        <v>2878</v>
      </c>
      <c r="C28" s="6">
        <v>500</v>
      </c>
      <c r="D28" s="5">
        <v>350.16666666666669</v>
      </c>
      <c r="E28" s="5">
        <v>600</v>
      </c>
      <c r="F28" s="6">
        <v>600</v>
      </c>
      <c r="G28" s="6">
        <f t="shared" ref="G28:H28" si="7">F28</f>
        <v>600</v>
      </c>
      <c r="H28" s="6">
        <f t="shared" si="7"/>
        <v>600</v>
      </c>
    </row>
    <row r="29" spans="1:9" x14ac:dyDescent="0.2">
      <c r="A29" s="8"/>
      <c r="B29" s="5"/>
      <c r="C29" s="22"/>
      <c r="D29" s="5"/>
      <c r="E29" s="5"/>
      <c r="F29" s="6"/>
      <c r="G29" s="22"/>
      <c r="H29" s="6"/>
    </row>
    <row r="30" spans="1:9" x14ac:dyDescent="0.2">
      <c r="A30" s="8"/>
      <c r="B30" s="17"/>
      <c r="C30" s="22"/>
      <c r="D30" s="17"/>
      <c r="E30" s="17"/>
      <c r="F30" s="22"/>
      <c r="G30" s="22"/>
      <c r="H30" s="6"/>
    </row>
    <row r="31" spans="1:9" x14ac:dyDescent="0.2">
      <c r="A31" s="8"/>
      <c r="B31" s="15">
        <f t="shared" ref="B31:H31" si="8">SUM(B19:B30)</f>
        <v>167805</v>
      </c>
      <c r="C31" s="16">
        <f t="shared" si="8"/>
        <v>139550</v>
      </c>
      <c r="D31" s="15">
        <f t="shared" si="8"/>
        <v>129097.48166666667</v>
      </c>
      <c r="E31" s="15">
        <f t="shared" si="8"/>
        <v>152322.66666666666</v>
      </c>
      <c r="F31" s="16">
        <f t="shared" si="8"/>
        <v>153643.91666666666</v>
      </c>
      <c r="G31" s="16">
        <f t="shared" si="8"/>
        <v>159700.149894842</v>
      </c>
      <c r="H31" s="16">
        <f t="shared" si="8"/>
        <v>165685.82420573517</v>
      </c>
    </row>
    <row r="32" spans="1:9" x14ac:dyDescent="0.2">
      <c r="A32" s="8"/>
      <c r="B32" s="8"/>
      <c r="C32" s="22"/>
      <c r="D32" s="5"/>
      <c r="E32" s="5"/>
      <c r="F32" s="22"/>
      <c r="G32" s="22"/>
      <c r="H32" s="6"/>
    </row>
    <row r="33" spans="1:8" x14ac:dyDescent="0.2">
      <c r="A33" s="7" t="s">
        <v>9</v>
      </c>
      <c r="B33" s="7"/>
      <c r="C33" s="23"/>
      <c r="D33" s="5"/>
      <c r="E33" s="5"/>
      <c r="F33" s="22"/>
      <c r="G33" s="22"/>
      <c r="H33" s="6"/>
    </row>
    <row r="34" spans="1:8" x14ac:dyDescent="0.2">
      <c r="A34" s="8"/>
      <c r="B34" s="8"/>
      <c r="C34" s="22"/>
      <c r="D34" s="5"/>
      <c r="E34" s="5"/>
      <c r="F34" s="22"/>
      <c r="G34" s="22"/>
      <c r="H34" s="6"/>
    </row>
    <row r="35" spans="1:8" x14ac:dyDescent="0.2">
      <c r="A35" s="8" t="s">
        <v>124</v>
      </c>
      <c r="B35" s="5">
        <v>7203</v>
      </c>
      <c r="C35" s="6"/>
      <c r="D35" s="5">
        <v>5998</v>
      </c>
      <c r="E35" s="5">
        <v>7311</v>
      </c>
      <c r="F35" s="6">
        <v>5350</v>
      </c>
      <c r="G35" s="6">
        <f t="shared" ref="G35:H38" si="9">F35</f>
        <v>5350</v>
      </c>
      <c r="H35" s="6">
        <f t="shared" si="9"/>
        <v>5350</v>
      </c>
    </row>
    <row r="36" spans="1:8" x14ac:dyDescent="0.2">
      <c r="A36" s="8" t="s">
        <v>55</v>
      </c>
      <c r="B36" s="5">
        <v>5868</v>
      </c>
      <c r="C36" s="6">
        <v>5000</v>
      </c>
      <c r="D36" s="5">
        <v>2095</v>
      </c>
      <c r="E36" s="5">
        <v>4000</v>
      </c>
      <c r="F36" s="6">
        <v>4000</v>
      </c>
      <c r="G36" s="6">
        <v>4000</v>
      </c>
      <c r="H36" s="6">
        <v>4000</v>
      </c>
    </row>
    <row r="37" spans="1:8" x14ac:dyDescent="0.2">
      <c r="A37" s="8" t="s">
        <v>125</v>
      </c>
      <c r="B37" s="5">
        <f>508+863</f>
        <v>1371</v>
      </c>
      <c r="C37" s="6">
        <v>1300</v>
      </c>
      <c r="D37" s="5">
        <v>924</v>
      </c>
      <c r="E37" s="5">
        <v>1300</v>
      </c>
      <c r="F37" s="6">
        <v>1300</v>
      </c>
      <c r="G37" s="6">
        <f t="shared" ref="G37" si="10">F37</f>
        <v>1300</v>
      </c>
      <c r="H37" s="6">
        <f t="shared" ref="H37" si="11">G37</f>
        <v>1300</v>
      </c>
    </row>
    <row r="38" spans="1:8" x14ac:dyDescent="0.2">
      <c r="A38" s="8" t="s">
        <v>123</v>
      </c>
      <c r="B38" s="5">
        <v>7406</v>
      </c>
      <c r="C38" s="6">
        <v>5000</v>
      </c>
      <c r="D38" s="5"/>
      <c r="E38" s="5">
        <v>5000</v>
      </c>
      <c r="F38" s="6">
        <v>5000</v>
      </c>
      <c r="G38" s="6">
        <f t="shared" si="9"/>
        <v>5000</v>
      </c>
      <c r="H38" s="6">
        <f t="shared" si="9"/>
        <v>5000</v>
      </c>
    </row>
    <row r="39" spans="1:8" x14ac:dyDescent="0.2">
      <c r="A39" s="8"/>
      <c r="B39" s="8"/>
      <c r="C39" s="22"/>
      <c r="D39" s="17"/>
      <c r="E39" s="17"/>
      <c r="F39" s="22"/>
      <c r="G39" s="22"/>
      <c r="H39" s="6"/>
    </row>
    <row r="40" spans="1:8" x14ac:dyDescent="0.2">
      <c r="A40" s="8"/>
      <c r="B40" s="15">
        <f t="shared" ref="B40:H40" si="12">SUM(B35:B38)</f>
        <v>21848</v>
      </c>
      <c r="C40" s="16">
        <f t="shared" si="12"/>
        <v>11300</v>
      </c>
      <c r="D40" s="15">
        <f t="shared" si="12"/>
        <v>9017</v>
      </c>
      <c r="E40" s="15">
        <f t="shared" si="12"/>
        <v>17611</v>
      </c>
      <c r="F40" s="16">
        <f t="shared" si="12"/>
        <v>15650</v>
      </c>
      <c r="G40" s="16">
        <f t="shared" si="12"/>
        <v>15650</v>
      </c>
      <c r="H40" s="16">
        <f t="shared" si="12"/>
        <v>15650</v>
      </c>
    </row>
    <row r="41" spans="1:8" x14ac:dyDescent="0.2">
      <c r="A41" s="8"/>
      <c r="B41" s="17"/>
      <c r="C41" s="18"/>
      <c r="D41" s="17"/>
      <c r="E41" s="17"/>
      <c r="F41" s="22"/>
      <c r="G41" s="22"/>
      <c r="H41" s="18"/>
    </row>
    <row r="42" spans="1:8" x14ac:dyDescent="0.2">
      <c r="B42" s="30"/>
      <c r="C42" s="40"/>
      <c r="D42" s="30"/>
      <c r="E42" s="27"/>
    </row>
    <row r="43" spans="1:8" s="8" customFormat="1" ht="13.5" thickBot="1" x14ac:dyDescent="0.25">
      <c r="A43" s="7" t="s">
        <v>19</v>
      </c>
      <c r="B43" s="19">
        <f t="shared" ref="B43:H43" si="13">B31-B40</f>
        <v>145957</v>
      </c>
      <c r="C43" s="20">
        <f t="shared" si="13"/>
        <v>128250</v>
      </c>
      <c r="D43" s="19">
        <f t="shared" si="13"/>
        <v>120080.48166666667</v>
      </c>
      <c r="E43" s="19">
        <f t="shared" si="13"/>
        <v>134711.66666666666</v>
      </c>
      <c r="F43" s="20">
        <f t="shared" si="13"/>
        <v>137993.91666666666</v>
      </c>
      <c r="G43" s="20">
        <f t="shared" si="13"/>
        <v>144050.149894842</v>
      </c>
      <c r="H43" s="20">
        <f t="shared" si="13"/>
        <v>150035.82420573517</v>
      </c>
    </row>
    <row r="44" spans="1:8" ht="15" thickTop="1" x14ac:dyDescent="0.2">
      <c r="D44" s="27"/>
      <c r="E44" s="27"/>
    </row>
    <row r="45" spans="1:8" x14ac:dyDescent="0.2">
      <c r="A45" s="7" t="s">
        <v>75</v>
      </c>
      <c r="D45" s="27"/>
      <c r="E45" s="27"/>
    </row>
    <row r="46" spans="1:8" x14ac:dyDescent="0.2">
      <c r="A46" s="8"/>
    </row>
    <row r="47" spans="1:8" x14ac:dyDescent="0.2">
      <c r="A47" s="8" t="s">
        <v>80</v>
      </c>
    </row>
    <row r="48" spans="1:8" s="8" customFormat="1" ht="12.75" x14ac:dyDescent="0.2">
      <c r="A48" s="8" t="s">
        <v>81</v>
      </c>
      <c r="C48" s="22"/>
      <c r="F48" s="22"/>
      <c r="G48" s="22"/>
      <c r="H48" s="6"/>
    </row>
    <row r="49" spans="1:8" s="8" customFormat="1" ht="12.75" x14ac:dyDescent="0.2">
      <c r="C49" s="22"/>
      <c r="F49" s="22"/>
      <c r="G49" s="22"/>
      <c r="H49" s="6"/>
    </row>
    <row r="50" spans="1:8" s="8" customFormat="1" ht="12.75" x14ac:dyDescent="0.2">
      <c r="A50" s="8" t="s">
        <v>157</v>
      </c>
      <c r="C50" s="22"/>
      <c r="F50" s="22"/>
      <c r="G50" s="22"/>
      <c r="H50" s="6"/>
    </row>
    <row r="51" spans="1:8" s="8" customFormat="1" ht="12.75" x14ac:dyDescent="0.2">
      <c r="A51" s="8" t="s">
        <v>158</v>
      </c>
      <c r="C51" s="22"/>
      <c r="F51" s="22"/>
      <c r="G51" s="22"/>
      <c r="H51" s="6"/>
    </row>
    <row r="52" spans="1:8" s="8" customFormat="1" ht="12.75" x14ac:dyDescent="0.2">
      <c r="C52" s="22"/>
      <c r="F52" s="22"/>
      <c r="G52" s="22"/>
      <c r="H52" s="6"/>
    </row>
    <row r="53" spans="1:8" s="8" customFormat="1" ht="12.75" x14ac:dyDescent="0.2">
      <c r="A53" s="8" t="s">
        <v>159</v>
      </c>
      <c r="C53" s="22"/>
      <c r="F53" s="22"/>
      <c r="G53" s="22"/>
      <c r="H53" s="6"/>
    </row>
    <row r="54" spans="1:8" s="8" customFormat="1" ht="12.75" x14ac:dyDescent="0.2">
      <c r="A54" s="8" t="s">
        <v>160</v>
      </c>
      <c r="C54" s="22"/>
      <c r="F54" s="22"/>
      <c r="G54" s="22"/>
      <c r="H54" s="6"/>
    </row>
    <row r="55" spans="1:8" x14ac:dyDescent="0.2">
      <c r="A55" s="8" t="s">
        <v>161</v>
      </c>
    </row>
    <row r="57" spans="1:8" s="8" customFormat="1" ht="12.75" x14ac:dyDescent="0.2">
      <c r="A57" s="8" t="s">
        <v>234</v>
      </c>
      <c r="C57" s="22"/>
      <c r="F57" s="22"/>
      <c r="G57" s="22"/>
      <c r="H57" s="6"/>
    </row>
    <row r="58" spans="1:8" x14ac:dyDescent="0.2">
      <c r="A58" s="8" t="s">
        <v>235</v>
      </c>
    </row>
  </sheetData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pane xSplit="1" ySplit="7" topLeftCell="B40" activePane="bottomRight" state="frozen"/>
      <selection pane="topRight" activeCell="B1" sqref="B1"/>
      <selection pane="bottomLeft" activeCell="A8" sqref="A8"/>
      <selection pane="bottomRight" activeCell="A43" sqref="A43"/>
    </sheetView>
  </sheetViews>
  <sheetFormatPr defaultRowHeight="15" x14ac:dyDescent="0.3"/>
  <cols>
    <col min="1" max="1" width="34.140625" style="8" customWidth="1"/>
    <col min="2" max="2" width="9.7109375" style="8" customWidth="1"/>
    <col min="3" max="3" width="9.7109375" style="22" customWidth="1"/>
    <col min="4" max="4" width="9.7109375" style="9" customWidth="1"/>
    <col min="5" max="5" width="9.7109375" style="8" customWidth="1"/>
    <col min="6" max="7" width="9.7109375" style="22" customWidth="1"/>
    <col min="8" max="8" width="9.7109375" style="6" customWidth="1"/>
    <col min="9" max="258" width="9.140625" style="4"/>
    <col min="259" max="259" width="34.140625" style="4" customWidth="1"/>
    <col min="260" max="514" width="9.140625" style="4"/>
    <col min="515" max="515" width="34.140625" style="4" customWidth="1"/>
    <col min="516" max="770" width="9.140625" style="4"/>
    <col min="771" max="771" width="34.140625" style="4" customWidth="1"/>
    <col min="772" max="1026" width="9.140625" style="4"/>
    <col min="1027" max="1027" width="34.140625" style="4" customWidth="1"/>
    <col min="1028" max="1282" width="9.140625" style="4"/>
    <col min="1283" max="1283" width="34.140625" style="4" customWidth="1"/>
    <col min="1284" max="1538" width="9.140625" style="4"/>
    <col min="1539" max="1539" width="34.140625" style="4" customWidth="1"/>
    <col min="1540" max="1794" width="9.140625" style="4"/>
    <col min="1795" max="1795" width="34.140625" style="4" customWidth="1"/>
    <col min="1796" max="2050" width="9.140625" style="4"/>
    <col min="2051" max="2051" width="34.140625" style="4" customWidth="1"/>
    <col min="2052" max="2306" width="9.140625" style="4"/>
    <col min="2307" max="2307" width="34.140625" style="4" customWidth="1"/>
    <col min="2308" max="2562" width="9.140625" style="4"/>
    <col min="2563" max="2563" width="34.140625" style="4" customWidth="1"/>
    <col min="2564" max="2818" width="9.140625" style="4"/>
    <col min="2819" max="2819" width="34.140625" style="4" customWidth="1"/>
    <col min="2820" max="3074" width="9.140625" style="4"/>
    <col min="3075" max="3075" width="34.140625" style="4" customWidth="1"/>
    <col min="3076" max="3330" width="9.140625" style="4"/>
    <col min="3331" max="3331" width="34.140625" style="4" customWidth="1"/>
    <col min="3332" max="3586" width="9.140625" style="4"/>
    <col min="3587" max="3587" width="34.140625" style="4" customWidth="1"/>
    <col min="3588" max="3842" width="9.140625" style="4"/>
    <col min="3843" max="3843" width="34.140625" style="4" customWidth="1"/>
    <col min="3844" max="4098" width="9.140625" style="4"/>
    <col min="4099" max="4099" width="34.140625" style="4" customWidth="1"/>
    <col min="4100" max="4354" width="9.140625" style="4"/>
    <col min="4355" max="4355" width="34.140625" style="4" customWidth="1"/>
    <col min="4356" max="4610" width="9.140625" style="4"/>
    <col min="4611" max="4611" width="34.140625" style="4" customWidth="1"/>
    <col min="4612" max="4866" width="9.140625" style="4"/>
    <col min="4867" max="4867" width="34.140625" style="4" customWidth="1"/>
    <col min="4868" max="5122" width="9.140625" style="4"/>
    <col min="5123" max="5123" width="34.140625" style="4" customWidth="1"/>
    <col min="5124" max="5378" width="9.140625" style="4"/>
    <col min="5379" max="5379" width="34.140625" style="4" customWidth="1"/>
    <col min="5380" max="5634" width="9.140625" style="4"/>
    <col min="5635" max="5635" width="34.140625" style="4" customWidth="1"/>
    <col min="5636" max="5890" width="9.140625" style="4"/>
    <col min="5891" max="5891" width="34.140625" style="4" customWidth="1"/>
    <col min="5892" max="6146" width="9.140625" style="4"/>
    <col min="6147" max="6147" width="34.140625" style="4" customWidth="1"/>
    <col min="6148" max="6402" width="9.140625" style="4"/>
    <col min="6403" max="6403" width="34.140625" style="4" customWidth="1"/>
    <col min="6404" max="6658" width="9.140625" style="4"/>
    <col min="6659" max="6659" width="34.140625" style="4" customWidth="1"/>
    <col min="6660" max="6914" width="9.140625" style="4"/>
    <col min="6915" max="6915" width="34.140625" style="4" customWidth="1"/>
    <col min="6916" max="7170" width="9.140625" style="4"/>
    <col min="7171" max="7171" width="34.140625" style="4" customWidth="1"/>
    <col min="7172" max="7426" width="9.140625" style="4"/>
    <col min="7427" max="7427" width="34.140625" style="4" customWidth="1"/>
    <col min="7428" max="7682" width="9.140625" style="4"/>
    <col min="7683" max="7683" width="34.140625" style="4" customWidth="1"/>
    <col min="7684" max="7938" width="9.140625" style="4"/>
    <col min="7939" max="7939" width="34.140625" style="4" customWidth="1"/>
    <col min="7940" max="8194" width="9.140625" style="4"/>
    <col min="8195" max="8195" width="34.140625" style="4" customWidth="1"/>
    <col min="8196" max="8450" width="9.140625" style="4"/>
    <col min="8451" max="8451" width="34.140625" style="4" customWidth="1"/>
    <col min="8452" max="8706" width="9.140625" style="4"/>
    <col min="8707" max="8707" width="34.140625" style="4" customWidth="1"/>
    <col min="8708" max="8962" width="9.140625" style="4"/>
    <col min="8963" max="8963" width="34.140625" style="4" customWidth="1"/>
    <col min="8964" max="9218" width="9.140625" style="4"/>
    <col min="9219" max="9219" width="34.140625" style="4" customWidth="1"/>
    <col min="9220" max="9474" width="9.140625" style="4"/>
    <col min="9475" max="9475" width="34.140625" style="4" customWidth="1"/>
    <col min="9476" max="9730" width="9.140625" style="4"/>
    <col min="9731" max="9731" width="34.140625" style="4" customWidth="1"/>
    <col min="9732" max="9986" width="9.140625" style="4"/>
    <col min="9987" max="9987" width="34.140625" style="4" customWidth="1"/>
    <col min="9988" max="10242" width="9.140625" style="4"/>
    <col min="10243" max="10243" width="34.140625" style="4" customWidth="1"/>
    <col min="10244" max="10498" width="9.140625" style="4"/>
    <col min="10499" max="10499" width="34.140625" style="4" customWidth="1"/>
    <col min="10500" max="10754" width="9.140625" style="4"/>
    <col min="10755" max="10755" width="34.140625" style="4" customWidth="1"/>
    <col min="10756" max="11010" width="9.140625" style="4"/>
    <col min="11011" max="11011" width="34.140625" style="4" customWidth="1"/>
    <col min="11012" max="11266" width="9.140625" style="4"/>
    <col min="11267" max="11267" width="34.140625" style="4" customWidth="1"/>
    <col min="11268" max="11522" width="9.140625" style="4"/>
    <col min="11523" max="11523" width="34.140625" style="4" customWidth="1"/>
    <col min="11524" max="11778" width="9.140625" style="4"/>
    <col min="11779" max="11779" width="34.140625" style="4" customWidth="1"/>
    <col min="11780" max="12034" width="9.140625" style="4"/>
    <col min="12035" max="12035" width="34.140625" style="4" customWidth="1"/>
    <col min="12036" max="12290" width="9.140625" style="4"/>
    <col min="12291" max="12291" width="34.140625" style="4" customWidth="1"/>
    <col min="12292" max="12546" width="9.140625" style="4"/>
    <col min="12547" max="12547" width="34.140625" style="4" customWidth="1"/>
    <col min="12548" max="12802" width="9.140625" style="4"/>
    <col min="12803" max="12803" width="34.140625" style="4" customWidth="1"/>
    <col min="12804" max="13058" width="9.140625" style="4"/>
    <col min="13059" max="13059" width="34.140625" style="4" customWidth="1"/>
    <col min="13060" max="13314" width="9.140625" style="4"/>
    <col min="13315" max="13315" width="34.140625" style="4" customWidth="1"/>
    <col min="13316" max="13570" width="9.140625" style="4"/>
    <col min="13571" max="13571" width="34.140625" style="4" customWidth="1"/>
    <col min="13572" max="13826" width="9.140625" style="4"/>
    <col min="13827" max="13827" width="34.140625" style="4" customWidth="1"/>
    <col min="13828" max="14082" width="9.140625" style="4"/>
    <col min="14083" max="14083" width="34.140625" style="4" customWidth="1"/>
    <col min="14084" max="14338" width="9.140625" style="4"/>
    <col min="14339" max="14339" width="34.140625" style="4" customWidth="1"/>
    <col min="14340" max="14594" width="9.140625" style="4"/>
    <col min="14595" max="14595" width="34.140625" style="4" customWidth="1"/>
    <col min="14596" max="14850" width="9.140625" style="4"/>
    <col min="14851" max="14851" width="34.140625" style="4" customWidth="1"/>
    <col min="14852" max="15106" width="9.140625" style="4"/>
    <col min="15107" max="15107" width="34.140625" style="4" customWidth="1"/>
    <col min="15108" max="15362" width="9.140625" style="4"/>
    <col min="15363" max="15363" width="34.140625" style="4" customWidth="1"/>
    <col min="15364" max="15618" width="9.140625" style="4"/>
    <col min="15619" max="15619" width="34.140625" style="4" customWidth="1"/>
    <col min="15620" max="15874" width="9.140625" style="4"/>
    <col min="15875" max="15875" width="34.140625" style="4" customWidth="1"/>
    <col min="15876" max="16130" width="9.140625" style="4"/>
    <col min="16131" max="16131" width="34.140625" style="4" customWidth="1"/>
    <col min="16132" max="16384" width="9.140625" style="4"/>
  </cols>
  <sheetData>
    <row r="1" spans="1:8" ht="15.75" x14ac:dyDescent="0.3">
      <c r="A1" s="21" t="s">
        <v>0</v>
      </c>
    </row>
    <row r="2" spans="1:8" ht="15.75" x14ac:dyDescent="0.3">
      <c r="A2" s="43" t="s">
        <v>99</v>
      </c>
    </row>
    <row r="3" spans="1:8" ht="15.75" x14ac:dyDescent="0.3">
      <c r="A3" s="21" t="s">
        <v>88</v>
      </c>
      <c r="B3" s="7"/>
      <c r="C3" s="23"/>
      <c r="D3" s="10"/>
      <c r="E3" s="7"/>
    </row>
    <row r="4" spans="1:8" ht="15.75" x14ac:dyDescent="0.3">
      <c r="A4" s="21"/>
      <c r="B4" s="7"/>
      <c r="C4" s="23"/>
      <c r="D4" s="10"/>
      <c r="E4" s="7"/>
    </row>
    <row r="5" spans="1:8" x14ac:dyDescent="0.3">
      <c r="A5" s="7"/>
      <c r="B5" s="11" t="s">
        <v>48</v>
      </c>
      <c r="C5" s="24" t="s">
        <v>59</v>
      </c>
      <c r="D5" s="11" t="s">
        <v>59</v>
      </c>
      <c r="E5" s="11" t="s">
        <v>59</v>
      </c>
      <c r="F5" s="24" t="s">
        <v>105</v>
      </c>
      <c r="G5" s="24" t="s">
        <v>106</v>
      </c>
      <c r="H5" s="24" t="s">
        <v>107</v>
      </c>
    </row>
    <row r="6" spans="1:8" x14ac:dyDescent="0.3">
      <c r="A6" s="11"/>
      <c r="B6" s="11" t="s">
        <v>115</v>
      </c>
      <c r="C6" s="24" t="s">
        <v>67</v>
      </c>
      <c r="D6" s="11" t="s">
        <v>104</v>
      </c>
      <c r="E6" s="11" t="s">
        <v>67</v>
      </c>
      <c r="F6" s="24" t="s">
        <v>67</v>
      </c>
      <c r="G6" s="24" t="s">
        <v>67</v>
      </c>
      <c r="H6" s="24" t="s">
        <v>67</v>
      </c>
    </row>
    <row r="7" spans="1:8" x14ac:dyDescent="0.3">
      <c r="A7" s="11"/>
      <c r="B7" s="11" t="s">
        <v>56</v>
      </c>
      <c r="C7" s="24" t="s">
        <v>49</v>
      </c>
      <c r="D7" s="11" t="s">
        <v>57</v>
      </c>
      <c r="E7" s="11" t="s">
        <v>58</v>
      </c>
      <c r="F7" s="24" t="s">
        <v>49</v>
      </c>
      <c r="G7" s="24" t="s">
        <v>49</v>
      </c>
      <c r="H7" s="24" t="s">
        <v>49</v>
      </c>
    </row>
    <row r="8" spans="1:8" x14ac:dyDescent="0.3">
      <c r="A8" s="11"/>
      <c r="B8" s="11"/>
      <c r="C8" s="24"/>
      <c r="D8" s="12"/>
      <c r="E8" s="11"/>
    </row>
    <row r="9" spans="1:8" x14ac:dyDescent="0.3">
      <c r="A9" s="7" t="s">
        <v>7</v>
      </c>
      <c r="B9" s="13"/>
      <c r="C9" s="25"/>
      <c r="D9" s="10"/>
      <c r="E9" s="13"/>
    </row>
    <row r="10" spans="1:8" x14ac:dyDescent="0.3">
      <c r="A10" s="7"/>
      <c r="B10" s="13"/>
      <c r="C10" s="25"/>
      <c r="D10" s="10"/>
      <c r="E10" s="13"/>
    </row>
    <row r="11" spans="1:8" x14ac:dyDescent="0.3">
      <c r="A11" s="8" t="s">
        <v>17</v>
      </c>
      <c r="B11" s="5">
        <v>1042</v>
      </c>
      <c r="C11" s="39">
        <v>500</v>
      </c>
      <c r="D11" s="5">
        <v>50</v>
      </c>
      <c r="E11" s="5">
        <v>500</v>
      </c>
      <c r="F11" s="39">
        <v>500</v>
      </c>
      <c r="G11" s="39">
        <f t="shared" ref="G11:H11" si="0">F11</f>
        <v>500</v>
      </c>
      <c r="H11" s="39">
        <f t="shared" si="0"/>
        <v>500</v>
      </c>
    </row>
    <row r="12" spans="1:8" x14ac:dyDescent="0.3">
      <c r="A12" s="8" t="s">
        <v>18</v>
      </c>
      <c r="B12" s="5">
        <v>3507</v>
      </c>
      <c r="C12" s="39">
        <v>1600</v>
      </c>
      <c r="D12" s="5">
        <v>736</v>
      </c>
      <c r="E12" s="5">
        <v>1500</v>
      </c>
      <c r="F12" s="39">
        <v>1500</v>
      </c>
      <c r="G12" s="39">
        <f t="shared" ref="G12:H12" si="1">F12</f>
        <v>1500</v>
      </c>
      <c r="H12" s="39">
        <f t="shared" si="1"/>
        <v>1500</v>
      </c>
    </row>
    <row r="13" spans="1:8" x14ac:dyDescent="0.3">
      <c r="A13" s="8" t="s">
        <v>12</v>
      </c>
      <c r="B13" s="5"/>
      <c r="C13" s="39">
        <v>500</v>
      </c>
      <c r="D13" s="5">
        <v>0</v>
      </c>
      <c r="E13" s="5">
        <v>500</v>
      </c>
      <c r="F13" s="39">
        <v>0</v>
      </c>
      <c r="G13" s="39">
        <f t="shared" ref="G13:H13" si="2">F13</f>
        <v>0</v>
      </c>
      <c r="H13" s="39">
        <f t="shared" si="2"/>
        <v>0</v>
      </c>
    </row>
    <row r="14" spans="1:8" x14ac:dyDescent="0.3">
      <c r="A14" s="8" t="s">
        <v>36</v>
      </c>
      <c r="B14" s="5">
        <v>210</v>
      </c>
      <c r="C14" s="39">
        <v>0</v>
      </c>
      <c r="D14" s="5"/>
      <c r="E14" s="5"/>
      <c r="F14" s="39">
        <v>0</v>
      </c>
      <c r="G14" s="39">
        <f t="shared" ref="G14:H14" si="3">F14</f>
        <v>0</v>
      </c>
      <c r="H14" s="39">
        <f t="shared" si="3"/>
        <v>0</v>
      </c>
    </row>
    <row r="15" spans="1:8" x14ac:dyDescent="0.3">
      <c r="A15" s="8" t="s">
        <v>66</v>
      </c>
      <c r="B15" s="5">
        <v>208</v>
      </c>
      <c r="C15" s="39">
        <v>90</v>
      </c>
      <c r="D15" s="5">
        <v>30</v>
      </c>
      <c r="E15" s="5">
        <v>60</v>
      </c>
      <c r="F15" s="39">
        <v>0</v>
      </c>
      <c r="G15" s="39">
        <f t="shared" ref="G15:H15" si="4">F15</f>
        <v>0</v>
      </c>
      <c r="H15" s="39">
        <f t="shared" si="4"/>
        <v>0</v>
      </c>
    </row>
    <row r="16" spans="1:8" x14ac:dyDescent="0.3">
      <c r="A16" s="8" t="s">
        <v>98</v>
      </c>
      <c r="B16" s="5"/>
      <c r="C16" s="39"/>
      <c r="D16" s="5"/>
      <c r="E16" s="5"/>
      <c r="F16" s="39"/>
      <c r="G16" s="39">
        <f t="shared" ref="G16:H16" si="5">F16</f>
        <v>0</v>
      </c>
      <c r="H16" s="39">
        <f t="shared" si="5"/>
        <v>0</v>
      </c>
    </row>
    <row r="17" spans="1:8" x14ac:dyDescent="0.3">
      <c r="A17" s="8" t="s">
        <v>5</v>
      </c>
      <c r="B17" s="5">
        <v>80</v>
      </c>
      <c r="C17" s="6">
        <v>100</v>
      </c>
      <c r="D17" s="5"/>
      <c r="E17" s="5"/>
      <c r="F17" s="6"/>
      <c r="G17" s="39">
        <f t="shared" ref="G17:H17" si="6">F17</f>
        <v>0</v>
      </c>
      <c r="H17" s="39">
        <f t="shared" si="6"/>
        <v>0</v>
      </c>
    </row>
    <row r="18" spans="1:8" x14ac:dyDescent="0.3">
      <c r="B18" s="5"/>
      <c r="C18" s="6"/>
      <c r="D18" s="5"/>
      <c r="E18" s="5"/>
      <c r="F18" s="6"/>
      <c r="G18" s="6"/>
    </row>
    <row r="19" spans="1:8" x14ac:dyDescent="0.3">
      <c r="B19" s="14"/>
      <c r="C19" s="6"/>
      <c r="D19" s="14"/>
      <c r="E19" s="14"/>
      <c r="F19" s="6"/>
      <c r="G19" s="6"/>
    </row>
    <row r="20" spans="1:8" x14ac:dyDescent="0.3">
      <c r="B20" s="15">
        <f t="shared" ref="B20:H20" si="7">SUM(B11:B17)</f>
        <v>5047</v>
      </c>
      <c r="C20" s="16">
        <f t="shared" si="7"/>
        <v>2790</v>
      </c>
      <c r="D20" s="15">
        <f t="shared" si="7"/>
        <v>816</v>
      </c>
      <c r="E20" s="15">
        <f t="shared" si="7"/>
        <v>2560</v>
      </c>
      <c r="F20" s="16">
        <f t="shared" si="7"/>
        <v>2000</v>
      </c>
      <c r="G20" s="16">
        <f t="shared" si="7"/>
        <v>2000</v>
      </c>
      <c r="H20" s="16">
        <f t="shared" si="7"/>
        <v>2000</v>
      </c>
    </row>
    <row r="21" spans="1:8" x14ac:dyDescent="0.3">
      <c r="B21" s="5"/>
      <c r="C21" s="6"/>
      <c r="D21" s="5"/>
      <c r="E21" s="5"/>
      <c r="F21" s="6"/>
      <c r="G21" s="6"/>
    </row>
    <row r="22" spans="1:8" x14ac:dyDescent="0.3">
      <c r="A22" s="7" t="s">
        <v>9</v>
      </c>
      <c r="B22" s="5"/>
      <c r="C22" s="6"/>
      <c r="D22" s="5"/>
      <c r="E22" s="5"/>
      <c r="F22" s="6"/>
      <c r="G22" s="6"/>
    </row>
    <row r="23" spans="1:8" x14ac:dyDescent="0.3">
      <c r="B23" s="5"/>
      <c r="C23" s="6"/>
      <c r="D23" s="5"/>
      <c r="E23" s="5"/>
      <c r="F23" s="6"/>
      <c r="G23" s="6"/>
    </row>
    <row r="24" spans="1:8" x14ac:dyDescent="0.3">
      <c r="A24" s="8" t="s">
        <v>17</v>
      </c>
      <c r="B24" s="5">
        <v>1438</v>
      </c>
      <c r="C24" s="39">
        <v>750</v>
      </c>
      <c r="D24" s="5"/>
      <c r="E24" s="38">
        <v>500</v>
      </c>
      <c r="F24" s="39">
        <v>500</v>
      </c>
      <c r="G24" s="39">
        <f>F24</f>
        <v>500</v>
      </c>
      <c r="H24" s="39">
        <f>G24</f>
        <v>500</v>
      </c>
    </row>
    <row r="25" spans="1:8" x14ac:dyDescent="0.3">
      <c r="A25" s="8" t="s">
        <v>18</v>
      </c>
      <c r="B25" s="5">
        <v>2641</v>
      </c>
      <c r="C25" s="39">
        <v>1350</v>
      </c>
      <c r="D25" s="5"/>
      <c r="E25" s="38">
        <v>1500</v>
      </c>
      <c r="F25" s="39">
        <v>1500</v>
      </c>
      <c r="G25" s="39">
        <f t="shared" ref="G25:H25" si="8">F25</f>
        <v>1500</v>
      </c>
      <c r="H25" s="39">
        <f t="shared" si="8"/>
        <v>1500</v>
      </c>
    </row>
    <row r="26" spans="1:8" x14ac:dyDescent="0.3">
      <c r="A26" s="8" t="s">
        <v>12</v>
      </c>
      <c r="B26" s="5">
        <v>300</v>
      </c>
      <c r="C26" s="39">
        <v>500</v>
      </c>
      <c r="D26" s="5"/>
      <c r="E26" s="38"/>
      <c r="F26" s="39">
        <v>2000</v>
      </c>
      <c r="G26" s="39">
        <f t="shared" ref="G26:H26" si="9">F26</f>
        <v>2000</v>
      </c>
      <c r="H26" s="39">
        <f t="shared" si="9"/>
        <v>2000</v>
      </c>
    </row>
    <row r="27" spans="1:8" x14ac:dyDescent="0.3">
      <c r="A27" s="8" t="s">
        <v>4</v>
      </c>
      <c r="B27" s="5">
        <v>8800</v>
      </c>
      <c r="C27" s="6">
        <v>6600</v>
      </c>
      <c r="D27" s="5">
        <v>3300</v>
      </c>
      <c r="E27" s="5">
        <v>6600</v>
      </c>
      <c r="F27" s="6">
        <v>6600</v>
      </c>
      <c r="G27" s="39">
        <f t="shared" ref="G27:H27" si="10">F27</f>
        <v>6600</v>
      </c>
      <c r="H27" s="39">
        <f t="shared" si="10"/>
        <v>6600</v>
      </c>
    </row>
    <row r="28" spans="1:8" x14ac:dyDescent="0.3">
      <c r="A28" s="8" t="s">
        <v>50</v>
      </c>
      <c r="B28" s="5">
        <v>210</v>
      </c>
      <c r="C28" s="6">
        <v>0</v>
      </c>
      <c r="D28" s="5"/>
      <c r="E28" s="5"/>
      <c r="F28" s="6">
        <v>0</v>
      </c>
      <c r="G28" s="39">
        <f t="shared" ref="G28:H28" si="11">F28</f>
        <v>0</v>
      </c>
      <c r="H28" s="39">
        <f t="shared" si="11"/>
        <v>0</v>
      </c>
    </row>
    <row r="29" spans="1:8" x14ac:dyDescent="0.3">
      <c r="A29" s="8" t="s">
        <v>98</v>
      </c>
      <c r="B29" s="5"/>
      <c r="C29" s="6"/>
      <c r="D29" s="5"/>
      <c r="E29" s="5"/>
      <c r="F29" s="6"/>
      <c r="G29" s="39">
        <f t="shared" ref="G29:H29" si="12">F29</f>
        <v>0</v>
      </c>
      <c r="H29" s="39">
        <f t="shared" si="12"/>
        <v>0</v>
      </c>
    </row>
    <row r="30" spans="1:8" x14ac:dyDescent="0.3">
      <c r="A30" s="8" t="s">
        <v>5</v>
      </c>
      <c r="B30" s="5">
        <v>66</v>
      </c>
      <c r="C30" s="6">
        <v>100</v>
      </c>
      <c r="D30" s="5"/>
      <c r="E30" s="5"/>
      <c r="F30" s="6"/>
      <c r="G30" s="39">
        <f t="shared" ref="G30:H30" si="13">F30</f>
        <v>0</v>
      </c>
      <c r="H30" s="39">
        <f t="shared" si="13"/>
        <v>0</v>
      </c>
    </row>
    <row r="31" spans="1:8" x14ac:dyDescent="0.3">
      <c r="B31" s="14"/>
      <c r="C31" s="6"/>
      <c r="D31" s="14"/>
      <c r="E31" s="14"/>
      <c r="F31" s="6"/>
      <c r="G31" s="6"/>
    </row>
    <row r="32" spans="1:8" x14ac:dyDescent="0.3">
      <c r="B32" s="15">
        <f t="shared" ref="B32:H32" si="14">SUM(B24:B30)</f>
        <v>13455</v>
      </c>
      <c r="C32" s="16">
        <f t="shared" si="14"/>
        <v>9300</v>
      </c>
      <c r="D32" s="15">
        <f t="shared" si="14"/>
        <v>3300</v>
      </c>
      <c r="E32" s="15">
        <f t="shared" si="14"/>
        <v>8600</v>
      </c>
      <c r="F32" s="16">
        <f t="shared" si="14"/>
        <v>10600</v>
      </c>
      <c r="G32" s="16">
        <f t="shared" ref="G32" si="15">SUM(G24:G30)</f>
        <v>10600</v>
      </c>
      <c r="H32" s="16">
        <f t="shared" si="14"/>
        <v>10600</v>
      </c>
    </row>
    <row r="33" spans="1:8" x14ac:dyDescent="0.3">
      <c r="B33" s="17"/>
      <c r="C33" s="18"/>
      <c r="D33" s="17"/>
      <c r="E33" s="17"/>
      <c r="F33" s="6"/>
      <c r="G33" s="6"/>
      <c r="H33" s="18"/>
    </row>
    <row r="34" spans="1:8" x14ac:dyDescent="0.3">
      <c r="B34" s="5"/>
      <c r="C34" s="6"/>
      <c r="D34" s="14"/>
      <c r="E34" s="5"/>
      <c r="F34" s="6"/>
      <c r="G34" s="6"/>
    </row>
    <row r="35" spans="1:8" ht="15.75" thickBot="1" x14ac:dyDescent="0.35">
      <c r="A35" s="7" t="s">
        <v>19</v>
      </c>
      <c r="B35" s="19">
        <f t="shared" ref="B35:H35" si="16">B20-B32</f>
        <v>-8408</v>
      </c>
      <c r="C35" s="20">
        <f t="shared" si="16"/>
        <v>-6510</v>
      </c>
      <c r="D35" s="19">
        <f t="shared" si="16"/>
        <v>-2484</v>
      </c>
      <c r="E35" s="19">
        <f t="shared" si="16"/>
        <v>-6040</v>
      </c>
      <c r="F35" s="20">
        <f t="shared" si="16"/>
        <v>-8600</v>
      </c>
      <c r="G35" s="20">
        <f t="shared" ref="G35" si="17">G20-G32</f>
        <v>-8600</v>
      </c>
      <c r="H35" s="20">
        <f t="shared" si="16"/>
        <v>-8600</v>
      </c>
    </row>
    <row r="36" spans="1:8" ht="15.75" thickTop="1" x14ac:dyDescent="0.3">
      <c r="B36" s="5"/>
      <c r="C36" s="6"/>
      <c r="D36" s="5"/>
      <c r="E36" s="5"/>
      <c r="F36" s="6"/>
      <c r="G36" s="6"/>
    </row>
    <row r="37" spans="1:8" x14ac:dyDescent="0.3">
      <c r="A37" s="8" t="s">
        <v>75</v>
      </c>
      <c r="B37" s="5"/>
      <c r="C37" s="6"/>
      <c r="D37" s="5"/>
      <c r="E37" s="5"/>
      <c r="F37" s="6"/>
      <c r="G37" s="6"/>
    </row>
    <row r="38" spans="1:8" x14ac:dyDescent="0.3">
      <c r="B38" s="5"/>
      <c r="C38" s="6"/>
      <c r="D38" s="5"/>
      <c r="E38" s="5"/>
      <c r="F38" s="6"/>
      <c r="G38" s="6"/>
    </row>
    <row r="39" spans="1:8" x14ac:dyDescent="0.3">
      <c r="A39" s="8" t="s">
        <v>137</v>
      </c>
      <c r="B39" s="5"/>
      <c r="C39" s="6"/>
      <c r="E39" s="5"/>
    </row>
    <row r="40" spans="1:8" x14ac:dyDescent="0.3">
      <c r="A40" s="8" t="s">
        <v>138</v>
      </c>
    </row>
    <row r="42" spans="1:8" x14ac:dyDescent="0.3">
      <c r="A42" s="8" t="s">
        <v>233</v>
      </c>
    </row>
  </sheetData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opLeftCell="A9" zoomScaleNormal="100" workbookViewId="0">
      <selection activeCell="A35" sqref="A35"/>
    </sheetView>
  </sheetViews>
  <sheetFormatPr defaultRowHeight="12.75" x14ac:dyDescent="0.2"/>
  <cols>
    <col min="1" max="1" width="34.140625" style="8" customWidth="1"/>
    <col min="2" max="5" width="9.7109375" style="8" customWidth="1"/>
    <col min="6" max="7" width="9.7109375" style="22" customWidth="1"/>
    <col min="8" max="8" width="9.7109375" style="6" customWidth="1"/>
    <col min="9" max="9" width="9.7109375" style="8" customWidth="1"/>
    <col min="10" max="259" width="9.140625" style="8"/>
    <col min="260" max="260" width="34.140625" style="8" customWidth="1"/>
    <col min="261" max="515" width="9.140625" style="8"/>
    <col min="516" max="516" width="34.140625" style="8" customWidth="1"/>
    <col min="517" max="771" width="9.140625" style="8"/>
    <col min="772" max="772" width="34.140625" style="8" customWidth="1"/>
    <col min="773" max="1027" width="9.140625" style="8"/>
    <col min="1028" max="1028" width="34.140625" style="8" customWidth="1"/>
    <col min="1029" max="1283" width="9.140625" style="8"/>
    <col min="1284" max="1284" width="34.140625" style="8" customWidth="1"/>
    <col min="1285" max="1539" width="9.140625" style="8"/>
    <col min="1540" max="1540" width="34.140625" style="8" customWidth="1"/>
    <col min="1541" max="1795" width="9.140625" style="8"/>
    <col min="1796" max="1796" width="34.140625" style="8" customWidth="1"/>
    <col min="1797" max="2051" width="9.140625" style="8"/>
    <col min="2052" max="2052" width="34.140625" style="8" customWidth="1"/>
    <col min="2053" max="2307" width="9.140625" style="8"/>
    <col min="2308" max="2308" width="34.140625" style="8" customWidth="1"/>
    <col min="2309" max="2563" width="9.140625" style="8"/>
    <col min="2564" max="2564" width="34.140625" style="8" customWidth="1"/>
    <col min="2565" max="2819" width="9.140625" style="8"/>
    <col min="2820" max="2820" width="34.140625" style="8" customWidth="1"/>
    <col min="2821" max="3075" width="9.140625" style="8"/>
    <col min="3076" max="3076" width="34.140625" style="8" customWidth="1"/>
    <col min="3077" max="3331" width="9.140625" style="8"/>
    <col min="3332" max="3332" width="34.140625" style="8" customWidth="1"/>
    <col min="3333" max="3587" width="9.140625" style="8"/>
    <col min="3588" max="3588" width="34.140625" style="8" customWidth="1"/>
    <col min="3589" max="3843" width="9.140625" style="8"/>
    <col min="3844" max="3844" width="34.140625" style="8" customWidth="1"/>
    <col min="3845" max="4099" width="9.140625" style="8"/>
    <col min="4100" max="4100" width="34.140625" style="8" customWidth="1"/>
    <col min="4101" max="4355" width="9.140625" style="8"/>
    <col min="4356" max="4356" width="34.140625" style="8" customWidth="1"/>
    <col min="4357" max="4611" width="9.140625" style="8"/>
    <col min="4612" max="4612" width="34.140625" style="8" customWidth="1"/>
    <col min="4613" max="4867" width="9.140625" style="8"/>
    <col min="4868" max="4868" width="34.140625" style="8" customWidth="1"/>
    <col min="4869" max="5123" width="9.140625" style="8"/>
    <col min="5124" max="5124" width="34.140625" style="8" customWidth="1"/>
    <col min="5125" max="5379" width="9.140625" style="8"/>
    <col min="5380" max="5380" width="34.140625" style="8" customWidth="1"/>
    <col min="5381" max="5635" width="9.140625" style="8"/>
    <col min="5636" max="5636" width="34.140625" style="8" customWidth="1"/>
    <col min="5637" max="5891" width="9.140625" style="8"/>
    <col min="5892" max="5892" width="34.140625" style="8" customWidth="1"/>
    <col min="5893" max="6147" width="9.140625" style="8"/>
    <col min="6148" max="6148" width="34.140625" style="8" customWidth="1"/>
    <col min="6149" max="6403" width="9.140625" style="8"/>
    <col min="6404" max="6404" width="34.140625" style="8" customWidth="1"/>
    <col min="6405" max="6659" width="9.140625" style="8"/>
    <col min="6660" max="6660" width="34.140625" style="8" customWidth="1"/>
    <col min="6661" max="6915" width="9.140625" style="8"/>
    <col min="6916" max="6916" width="34.140625" style="8" customWidth="1"/>
    <col min="6917" max="7171" width="9.140625" style="8"/>
    <col min="7172" max="7172" width="34.140625" style="8" customWidth="1"/>
    <col min="7173" max="7427" width="9.140625" style="8"/>
    <col min="7428" max="7428" width="34.140625" style="8" customWidth="1"/>
    <col min="7429" max="7683" width="9.140625" style="8"/>
    <col min="7684" max="7684" width="34.140625" style="8" customWidth="1"/>
    <col min="7685" max="7939" width="9.140625" style="8"/>
    <col min="7940" max="7940" width="34.140625" style="8" customWidth="1"/>
    <col min="7941" max="8195" width="9.140625" style="8"/>
    <col min="8196" max="8196" width="34.140625" style="8" customWidth="1"/>
    <col min="8197" max="8451" width="9.140625" style="8"/>
    <col min="8452" max="8452" width="34.140625" style="8" customWidth="1"/>
    <col min="8453" max="8707" width="9.140625" style="8"/>
    <col min="8708" max="8708" width="34.140625" style="8" customWidth="1"/>
    <col min="8709" max="8963" width="9.140625" style="8"/>
    <col min="8964" max="8964" width="34.140625" style="8" customWidth="1"/>
    <col min="8965" max="9219" width="9.140625" style="8"/>
    <col min="9220" max="9220" width="34.140625" style="8" customWidth="1"/>
    <col min="9221" max="9475" width="9.140625" style="8"/>
    <col min="9476" max="9476" width="34.140625" style="8" customWidth="1"/>
    <col min="9477" max="9731" width="9.140625" style="8"/>
    <col min="9732" max="9732" width="34.140625" style="8" customWidth="1"/>
    <col min="9733" max="9987" width="9.140625" style="8"/>
    <col min="9988" max="9988" width="34.140625" style="8" customWidth="1"/>
    <col min="9989" max="10243" width="9.140625" style="8"/>
    <col min="10244" max="10244" width="34.140625" style="8" customWidth="1"/>
    <col min="10245" max="10499" width="9.140625" style="8"/>
    <col min="10500" max="10500" width="34.140625" style="8" customWidth="1"/>
    <col min="10501" max="10755" width="9.140625" style="8"/>
    <col min="10756" max="10756" width="34.140625" style="8" customWidth="1"/>
    <col min="10757" max="11011" width="9.140625" style="8"/>
    <col min="11012" max="11012" width="34.140625" style="8" customWidth="1"/>
    <col min="11013" max="11267" width="9.140625" style="8"/>
    <col min="11268" max="11268" width="34.140625" style="8" customWidth="1"/>
    <col min="11269" max="11523" width="9.140625" style="8"/>
    <col min="11524" max="11524" width="34.140625" style="8" customWidth="1"/>
    <col min="11525" max="11779" width="9.140625" style="8"/>
    <col min="11780" max="11780" width="34.140625" style="8" customWidth="1"/>
    <col min="11781" max="12035" width="9.140625" style="8"/>
    <col min="12036" max="12036" width="34.140625" style="8" customWidth="1"/>
    <col min="12037" max="12291" width="9.140625" style="8"/>
    <col min="12292" max="12292" width="34.140625" style="8" customWidth="1"/>
    <col min="12293" max="12547" width="9.140625" style="8"/>
    <col min="12548" max="12548" width="34.140625" style="8" customWidth="1"/>
    <col min="12549" max="12803" width="9.140625" style="8"/>
    <col min="12804" max="12804" width="34.140625" style="8" customWidth="1"/>
    <col min="12805" max="13059" width="9.140625" style="8"/>
    <col min="13060" max="13060" width="34.140625" style="8" customWidth="1"/>
    <col min="13061" max="13315" width="9.140625" style="8"/>
    <col min="13316" max="13316" width="34.140625" style="8" customWidth="1"/>
    <col min="13317" max="13571" width="9.140625" style="8"/>
    <col min="13572" max="13572" width="34.140625" style="8" customWidth="1"/>
    <col min="13573" max="13827" width="9.140625" style="8"/>
    <col min="13828" max="13828" width="34.140625" style="8" customWidth="1"/>
    <col min="13829" max="14083" width="9.140625" style="8"/>
    <col min="14084" max="14084" width="34.140625" style="8" customWidth="1"/>
    <col min="14085" max="14339" width="9.140625" style="8"/>
    <col min="14340" max="14340" width="34.140625" style="8" customWidth="1"/>
    <col min="14341" max="14595" width="9.140625" style="8"/>
    <col min="14596" max="14596" width="34.140625" style="8" customWidth="1"/>
    <col min="14597" max="14851" width="9.140625" style="8"/>
    <col min="14852" max="14852" width="34.140625" style="8" customWidth="1"/>
    <col min="14853" max="15107" width="9.140625" style="8"/>
    <col min="15108" max="15108" width="34.140625" style="8" customWidth="1"/>
    <col min="15109" max="15363" width="9.140625" style="8"/>
    <col min="15364" max="15364" width="34.140625" style="8" customWidth="1"/>
    <col min="15365" max="15619" width="9.140625" style="8"/>
    <col min="15620" max="15620" width="34.140625" style="8" customWidth="1"/>
    <col min="15621" max="15875" width="9.140625" style="8"/>
    <col min="15876" max="15876" width="34.140625" style="8" customWidth="1"/>
    <col min="15877" max="16131" width="9.140625" style="8"/>
    <col min="16132" max="16132" width="34.140625" style="8" customWidth="1"/>
    <col min="16133" max="16384" width="9.140625" style="8"/>
  </cols>
  <sheetData>
    <row r="1" spans="1:5" ht="15" x14ac:dyDescent="0.25">
      <c r="A1" s="21" t="s">
        <v>0</v>
      </c>
      <c r="B1" s="21"/>
      <c r="C1" s="21"/>
    </row>
    <row r="2" spans="1:5" ht="15" x14ac:dyDescent="0.25">
      <c r="A2" s="43" t="s">
        <v>99</v>
      </c>
      <c r="B2" s="21"/>
      <c r="C2" s="21"/>
    </row>
    <row r="3" spans="1:5" ht="15" x14ac:dyDescent="0.25">
      <c r="A3" s="21" t="s">
        <v>203</v>
      </c>
      <c r="B3" s="21"/>
      <c r="C3" s="21"/>
      <c r="D3" s="7"/>
      <c r="E3" s="7"/>
    </row>
    <row r="4" spans="1:5" x14ac:dyDescent="0.2">
      <c r="A4" s="7"/>
      <c r="B4" s="7"/>
      <c r="C4" s="7"/>
      <c r="D4" s="7"/>
      <c r="E4" s="7"/>
    </row>
    <row r="5" spans="1:5" x14ac:dyDescent="0.2">
      <c r="A5" s="8" t="s">
        <v>204</v>
      </c>
      <c r="B5" s="7"/>
      <c r="C5" s="7"/>
      <c r="D5" s="7"/>
      <c r="E5" s="7"/>
    </row>
    <row r="6" spans="1:5" x14ac:dyDescent="0.2">
      <c r="A6" s="8" t="s">
        <v>205</v>
      </c>
      <c r="B6" s="7"/>
      <c r="C6" s="7"/>
      <c r="D6" s="7"/>
      <c r="E6" s="7"/>
    </row>
    <row r="7" spans="1:5" x14ac:dyDescent="0.2">
      <c r="A7" s="8" t="s">
        <v>206</v>
      </c>
      <c r="B7" s="7"/>
      <c r="C7" s="7"/>
      <c r="D7" s="7"/>
      <c r="E7" s="7"/>
    </row>
    <row r="8" spans="1:5" x14ac:dyDescent="0.2">
      <c r="A8" s="8" t="s">
        <v>207</v>
      </c>
      <c r="B8" s="7"/>
      <c r="C8" s="7"/>
      <c r="D8" s="7"/>
      <c r="E8" s="7"/>
    </row>
    <row r="9" spans="1:5" x14ac:dyDescent="0.2">
      <c r="A9" s="8" t="s">
        <v>208</v>
      </c>
      <c r="B9" s="7"/>
      <c r="C9" s="7"/>
      <c r="D9" s="7"/>
      <c r="E9" s="7"/>
    </row>
    <row r="10" spans="1:5" x14ac:dyDescent="0.2">
      <c r="B10" s="7"/>
      <c r="C10" s="7"/>
      <c r="D10" s="7"/>
      <c r="E10" s="7"/>
    </row>
    <row r="11" spans="1:5" x14ac:dyDescent="0.2">
      <c r="A11" s="8" t="s">
        <v>209</v>
      </c>
      <c r="B11" s="7"/>
      <c r="C11" s="7"/>
      <c r="D11" s="7"/>
      <c r="E11" s="7"/>
    </row>
    <row r="12" spans="1:5" x14ac:dyDescent="0.2">
      <c r="A12" s="8" t="s">
        <v>212</v>
      </c>
      <c r="B12" s="7"/>
      <c r="C12" s="7"/>
      <c r="D12" s="7"/>
      <c r="E12" s="7"/>
    </row>
    <row r="13" spans="1:5" x14ac:dyDescent="0.2">
      <c r="A13" s="8" t="s">
        <v>213</v>
      </c>
      <c r="B13" s="7"/>
      <c r="C13" s="7"/>
      <c r="D13" s="7"/>
      <c r="E13" s="7"/>
    </row>
    <row r="14" spans="1:5" x14ac:dyDescent="0.2">
      <c r="B14" s="7"/>
      <c r="C14" s="7"/>
      <c r="D14" s="7"/>
      <c r="E14" s="7"/>
    </row>
    <row r="15" spans="1:5" x14ac:dyDescent="0.2">
      <c r="A15" s="8" t="s">
        <v>210</v>
      </c>
      <c r="B15" s="7"/>
      <c r="C15" s="7"/>
      <c r="D15" s="7"/>
      <c r="E15" s="7"/>
    </row>
    <row r="16" spans="1:5" x14ac:dyDescent="0.2">
      <c r="A16" s="8" t="s">
        <v>211</v>
      </c>
      <c r="B16" s="7"/>
      <c r="C16" s="7"/>
      <c r="D16" s="7"/>
      <c r="E16" s="7"/>
    </row>
    <row r="17" spans="1:5" x14ac:dyDescent="0.2">
      <c r="A17" s="8" t="s">
        <v>214</v>
      </c>
      <c r="B17" s="7"/>
      <c r="C17" s="7"/>
      <c r="D17" s="7"/>
      <c r="E17" s="7"/>
    </row>
    <row r="18" spans="1:5" x14ac:dyDescent="0.2">
      <c r="A18" s="8" t="s">
        <v>218</v>
      </c>
      <c r="B18" s="7"/>
      <c r="C18" s="7"/>
      <c r="D18" s="7"/>
      <c r="E18" s="7"/>
    </row>
    <row r="19" spans="1:5" x14ac:dyDescent="0.2">
      <c r="B19" s="7"/>
      <c r="C19" s="7"/>
      <c r="D19" s="7"/>
      <c r="E19" s="7"/>
    </row>
    <row r="20" spans="1:5" x14ac:dyDescent="0.2">
      <c r="A20" s="8" t="s">
        <v>219</v>
      </c>
      <c r="B20" s="5">
        <v>2500</v>
      </c>
      <c r="C20" s="7"/>
      <c r="D20" s="7"/>
      <c r="E20" s="7"/>
    </row>
    <row r="21" spans="1:5" x14ac:dyDescent="0.2">
      <c r="A21" s="8" t="s">
        <v>220</v>
      </c>
      <c r="B21" s="5">
        <v>1000</v>
      </c>
      <c r="C21" s="7"/>
      <c r="D21" s="7"/>
      <c r="E21" s="7"/>
    </row>
    <row r="22" spans="1:5" x14ac:dyDescent="0.2">
      <c r="A22" s="8" t="s">
        <v>221</v>
      </c>
      <c r="B22" s="8">
        <v>500</v>
      </c>
      <c r="C22" s="7"/>
      <c r="D22" s="7"/>
      <c r="E22" s="7"/>
    </row>
    <row r="23" spans="1:5" x14ac:dyDescent="0.2">
      <c r="A23" s="8" t="s">
        <v>222</v>
      </c>
      <c r="B23" s="8">
        <v>500</v>
      </c>
      <c r="C23" s="7"/>
      <c r="D23" s="7"/>
      <c r="E23" s="7"/>
    </row>
    <row r="24" spans="1:5" x14ac:dyDescent="0.2">
      <c r="A24" s="8" t="s">
        <v>223</v>
      </c>
      <c r="B24" s="8">
        <v>500</v>
      </c>
      <c r="C24" s="7"/>
      <c r="D24" s="7"/>
      <c r="E24" s="7"/>
    </row>
    <row r="25" spans="1:5" x14ac:dyDescent="0.2">
      <c r="B25" s="15">
        <f>SUM(B20:B24)</f>
        <v>5000</v>
      </c>
      <c r="C25" s="7"/>
      <c r="D25" s="7"/>
      <c r="E25" s="7"/>
    </row>
    <row r="26" spans="1:5" x14ac:dyDescent="0.2">
      <c r="B26" s="7"/>
      <c r="C26" s="7"/>
      <c r="D26" s="7"/>
      <c r="E26" s="7"/>
    </row>
    <row r="27" spans="1:5" x14ac:dyDescent="0.2">
      <c r="A27" s="8" t="s">
        <v>215</v>
      </c>
      <c r="B27" s="7"/>
      <c r="C27" s="7"/>
      <c r="D27" s="7"/>
      <c r="E27" s="7"/>
    </row>
    <row r="28" spans="1:5" x14ac:dyDescent="0.2">
      <c r="A28" s="8" t="s">
        <v>216</v>
      </c>
      <c r="B28" s="7"/>
      <c r="C28" s="7"/>
      <c r="D28" s="7"/>
      <c r="E28" s="7"/>
    </row>
    <row r="29" spans="1:5" x14ac:dyDescent="0.2">
      <c r="A29" s="8" t="s">
        <v>217</v>
      </c>
      <c r="B29" s="7"/>
      <c r="C29" s="7"/>
      <c r="D29" s="7"/>
      <c r="E29" s="7"/>
    </row>
    <row r="30" spans="1:5" x14ac:dyDescent="0.2">
      <c r="A30" s="8" t="s">
        <v>226</v>
      </c>
      <c r="B30" s="7"/>
      <c r="C30" s="7"/>
      <c r="D30" s="7"/>
      <c r="E30" s="7"/>
    </row>
    <row r="31" spans="1:5" x14ac:dyDescent="0.2">
      <c r="B31" s="7"/>
      <c r="C31" s="7"/>
      <c r="D31" s="7"/>
      <c r="E31" s="7"/>
    </row>
    <row r="32" spans="1:5" x14ac:dyDescent="0.2">
      <c r="A32" s="8" t="s">
        <v>224</v>
      </c>
      <c r="B32" s="5">
        <v>2400</v>
      </c>
      <c r="C32" s="7"/>
      <c r="D32" s="7"/>
      <c r="E32" s="7"/>
    </row>
    <row r="33" spans="1:5" x14ac:dyDescent="0.2">
      <c r="A33" s="8" t="s">
        <v>225</v>
      </c>
      <c r="B33" s="5">
        <v>2000</v>
      </c>
      <c r="C33" s="7"/>
      <c r="D33" s="7"/>
      <c r="E33" s="7"/>
    </row>
    <row r="34" spans="1:5" x14ac:dyDescent="0.2">
      <c r="A34" s="8" t="s">
        <v>227</v>
      </c>
      <c r="B34" s="5">
        <v>4600</v>
      </c>
      <c r="C34" s="7"/>
      <c r="D34" s="7"/>
      <c r="E34" s="7"/>
    </row>
    <row r="35" spans="1:5" x14ac:dyDescent="0.2">
      <c r="B35" s="15">
        <f>SUM(B32:B34)</f>
        <v>9000</v>
      </c>
      <c r="C35" s="7"/>
      <c r="D35" s="7"/>
      <c r="E35" s="7"/>
    </row>
    <row r="36" spans="1:5" x14ac:dyDescent="0.2">
      <c r="C36" s="7"/>
      <c r="D36" s="7"/>
      <c r="E36" s="7"/>
    </row>
    <row r="37" spans="1:5" x14ac:dyDescent="0.2">
      <c r="A37" s="7"/>
      <c r="B37" s="7"/>
      <c r="C37" s="7"/>
      <c r="D37" s="7"/>
      <c r="E37" s="7"/>
    </row>
    <row r="38" spans="1:5" x14ac:dyDescent="0.2">
      <c r="A38" s="7"/>
      <c r="B38" s="7"/>
      <c r="C38" s="7"/>
      <c r="D38" s="7"/>
      <c r="E38" s="7"/>
    </row>
    <row r="39" spans="1:5" x14ac:dyDescent="0.2">
      <c r="A39" s="7"/>
      <c r="B39" s="7"/>
      <c r="C39" s="7"/>
      <c r="D39" s="7"/>
      <c r="E39" s="7"/>
    </row>
    <row r="40" spans="1:5" x14ac:dyDescent="0.2">
      <c r="A40" s="7"/>
      <c r="B40" s="7"/>
      <c r="C40" s="7"/>
      <c r="D40" s="7"/>
      <c r="E40" s="7"/>
    </row>
    <row r="41" spans="1:5" x14ac:dyDescent="0.2">
      <c r="A41" s="7"/>
      <c r="B41" s="7"/>
      <c r="C41" s="7"/>
      <c r="D41" s="7"/>
      <c r="E41" s="7"/>
    </row>
    <row r="42" spans="1:5" x14ac:dyDescent="0.2">
      <c r="A42" s="7"/>
      <c r="B42" s="7"/>
      <c r="C42" s="7"/>
      <c r="D42" s="7"/>
      <c r="E42" s="7"/>
    </row>
    <row r="43" spans="1:5" x14ac:dyDescent="0.2">
      <c r="A43" s="7"/>
      <c r="B43" s="7"/>
      <c r="C43" s="7"/>
      <c r="D43" s="7"/>
      <c r="E43" s="7"/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A52" s="7"/>
      <c r="B52" s="7"/>
      <c r="C52" s="7"/>
      <c r="D52" s="7"/>
      <c r="E52" s="7"/>
    </row>
    <row r="53" spans="1:5" x14ac:dyDescent="0.2">
      <c r="A53" s="7"/>
      <c r="B53" s="7"/>
      <c r="C53" s="7"/>
      <c r="D53" s="7"/>
      <c r="E53" s="7"/>
    </row>
    <row r="54" spans="1:5" x14ac:dyDescent="0.2">
      <c r="A54" s="7"/>
      <c r="B54" s="7"/>
      <c r="C54" s="7"/>
      <c r="D54" s="7"/>
      <c r="E54" s="7"/>
    </row>
    <row r="55" spans="1:5" x14ac:dyDescent="0.2">
      <c r="A55" s="7"/>
      <c r="B55" s="7"/>
      <c r="C55" s="7"/>
      <c r="D55" s="7"/>
      <c r="E55" s="7"/>
    </row>
    <row r="56" spans="1:5" x14ac:dyDescent="0.2">
      <c r="A56" s="7"/>
      <c r="B56" s="7"/>
      <c r="C56" s="7"/>
      <c r="D56" s="7"/>
      <c r="E56" s="7"/>
    </row>
    <row r="57" spans="1:5" x14ac:dyDescent="0.2">
      <c r="A57" s="7"/>
      <c r="B57" s="7"/>
      <c r="C57" s="7"/>
      <c r="D57" s="7"/>
      <c r="E57" s="7"/>
    </row>
    <row r="58" spans="1:5" x14ac:dyDescent="0.2">
      <c r="A58" s="7"/>
      <c r="B58" s="7"/>
      <c r="C58" s="7"/>
      <c r="D58" s="7"/>
      <c r="E58" s="7"/>
    </row>
    <row r="59" spans="1:5" x14ac:dyDescent="0.2">
      <c r="A59" s="7"/>
      <c r="B59" s="7"/>
      <c r="C59" s="7"/>
      <c r="D59" s="7"/>
      <c r="E59" s="7"/>
    </row>
    <row r="60" spans="1:5" x14ac:dyDescent="0.2">
      <c r="A60" s="7"/>
      <c r="B60" s="7"/>
      <c r="C60" s="7"/>
      <c r="D60" s="7"/>
      <c r="E60" s="7"/>
    </row>
    <row r="61" spans="1:5" x14ac:dyDescent="0.2">
      <c r="A61" s="7"/>
      <c r="B61" s="7"/>
      <c r="C61" s="7"/>
      <c r="D61" s="7"/>
      <c r="E61" s="7"/>
    </row>
    <row r="62" spans="1:5" x14ac:dyDescent="0.2">
      <c r="A62" s="7"/>
      <c r="B62" s="7"/>
      <c r="C62" s="7"/>
      <c r="D62" s="7"/>
      <c r="E62" s="7"/>
    </row>
    <row r="63" spans="1:5" x14ac:dyDescent="0.2">
      <c r="A63" s="7"/>
      <c r="B63" s="7"/>
      <c r="C63" s="7"/>
      <c r="D63" s="7"/>
      <c r="E63" s="7"/>
    </row>
    <row r="64" spans="1:5" x14ac:dyDescent="0.2">
      <c r="A64" s="7"/>
      <c r="B64" s="7"/>
      <c r="C64" s="7"/>
      <c r="D64" s="7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</sheetData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34.140625" style="8" customWidth="1"/>
    <col min="2" max="5" width="9.7109375" style="8" customWidth="1"/>
    <col min="6" max="6" width="9.7109375" style="22" customWidth="1"/>
    <col min="7" max="7" width="9.7109375" style="8" customWidth="1"/>
    <col min="8" max="8" width="9.7109375" style="6" customWidth="1"/>
    <col min="9" max="9" width="9.7109375" style="8" customWidth="1"/>
    <col min="10" max="259" width="9.140625" style="8"/>
    <col min="260" max="260" width="34.140625" style="8" customWidth="1"/>
    <col min="261" max="515" width="9.140625" style="8"/>
    <col min="516" max="516" width="34.140625" style="8" customWidth="1"/>
    <col min="517" max="771" width="9.140625" style="8"/>
    <col min="772" max="772" width="34.140625" style="8" customWidth="1"/>
    <col min="773" max="1027" width="9.140625" style="8"/>
    <col min="1028" max="1028" width="34.140625" style="8" customWidth="1"/>
    <col min="1029" max="1283" width="9.140625" style="8"/>
    <col min="1284" max="1284" width="34.140625" style="8" customWidth="1"/>
    <col min="1285" max="1539" width="9.140625" style="8"/>
    <col min="1540" max="1540" width="34.140625" style="8" customWidth="1"/>
    <col min="1541" max="1795" width="9.140625" style="8"/>
    <col min="1796" max="1796" width="34.140625" style="8" customWidth="1"/>
    <col min="1797" max="2051" width="9.140625" style="8"/>
    <col min="2052" max="2052" width="34.140625" style="8" customWidth="1"/>
    <col min="2053" max="2307" width="9.140625" style="8"/>
    <col min="2308" max="2308" width="34.140625" style="8" customWidth="1"/>
    <col min="2309" max="2563" width="9.140625" style="8"/>
    <col min="2564" max="2564" width="34.140625" style="8" customWidth="1"/>
    <col min="2565" max="2819" width="9.140625" style="8"/>
    <col min="2820" max="2820" width="34.140625" style="8" customWidth="1"/>
    <col min="2821" max="3075" width="9.140625" style="8"/>
    <col min="3076" max="3076" width="34.140625" style="8" customWidth="1"/>
    <col min="3077" max="3331" width="9.140625" style="8"/>
    <col min="3332" max="3332" width="34.140625" style="8" customWidth="1"/>
    <col min="3333" max="3587" width="9.140625" style="8"/>
    <col min="3588" max="3588" width="34.140625" style="8" customWidth="1"/>
    <col min="3589" max="3843" width="9.140625" style="8"/>
    <col min="3844" max="3844" width="34.140625" style="8" customWidth="1"/>
    <col min="3845" max="4099" width="9.140625" style="8"/>
    <col min="4100" max="4100" width="34.140625" style="8" customWidth="1"/>
    <col min="4101" max="4355" width="9.140625" style="8"/>
    <col min="4356" max="4356" width="34.140625" style="8" customWidth="1"/>
    <col min="4357" max="4611" width="9.140625" style="8"/>
    <col min="4612" max="4612" width="34.140625" style="8" customWidth="1"/>
    <col min="4613" max="4867" width="9.140625" style="8"/>
    <col min="4868" max="4868" width="34.140625" style="8" customWidth="1"/>
    <col min="4869" max="5123" width="9.140625" style="8"/>
    <col min="5124" max="5124" width="34.140625" style="8" customWidth="1"/>
    <col min="5125" max="5379" width="9.140625" style="8"/>
    <col min="5380" max="5380" width="34.140625" style="8" customWidth="1"/>
    <col min="5381" max="5635" width="9.140625" style="8"/>
    <col min="5636" max="5636" width="34.140625" style="8" customWidth="1"/>
    <col min="5637" max="5891" width="9.140625" style="8"/>
    <col min="5892" max="5892" width="34.140625" style="8" customWidth="1"/>
    <col min="5893" max="6147" width="9.140625" style="8"/>
    <col min="6148" max="6148" width="34.140625" style="8" customWidth="1"/>
    <col min="6149" max="6403" width="9.140625" style="8"/>
    <col min="6404" max="6404" width="34.140625" style="8" customWidth="1"/>
    <col min="6405" max="6659" width="9.140625" style="8"/>
    <col min="6660" max="6660" width="34.140625" style="8" customWidth="1"/>
    <col min="6661" max="6915" width="9.140625" style="8"/>
    <col min="6916" max="6916" width="34.140625" style="8" customWidth="1"/>
    <col min="6917" max="7171" width="9.140625" style="8"/>
    <col min="7172" max="7172" width="34.140625" style="8" customWidth="1"/>
    <col min="7173" max="7427" width="9.140625" style="8"/>
    <col min="7428" max="7428" width="34.140625" style="8" customWidth="1"/>
    <col min="7429" max="7683" width="9.140625" style="8"/>
    <col min="7684" max="7684" width="34.140625" style="8" customWidth="1"/>
    <col min="7685" max="7939" width="9.140625" style="8"/>
    <col min="7940" max="7940" width="34.140625" style="8" customWidth="1"/>
    <col min="7941" max="8195" width="9.140625" style="8"/>
    <col min="8196" max="8196" width="34.140625" style="8" customWidth="1"/>
    <col min="8197" max="8451" width="9.140625" style="8"/>
    <col min="8452" max="8452" width="34.140625" style="8" customWidth="1"/>
    <col min="8453" max="8707" width="9.140625" style="8"/>
    <col min="8708" max="8708" width="34.140625" style="8" customWidth="1"/>
    <col min="8709" max="8963" width="9.140625" style="8"/>
    <col min="8964" max="8964" width="34.140625" style="8" customWidth="1"/>
    <col min="8965" max="9219" width="9.140625" style="8"/>
    <col min="9220" max="9220" width="34.140625" style="8" customWidth="1"/>
    <col min="9221" max="9475" width="9.140625" style="8"/>
    <col min="9476" max="9476" width="34.140625" style="8" customWidth="1"/>
    <col min="9477" max="9731" width="9.140625" style="8"/>
    <col min="9732" max="9732" width="34.140625" style="8" customWidth="1"/>
    <col min="9733" max="9987" width="9.140625" style="8"/>
    <col min="9988" max="9988" width="34.140625" style="8" customWidth="1"/>
    <col min="9989" max="10243" width="9.140625" style="8"/>
    <col min="10244" max="10244" width="34.140625" style="8" customWidth="1"/>
    <col min="10245" max="10499" width="9.140625" style="8"/>
    <col min="10500" max="10500" width="34.140625" style="8" customWidth="1"/>
    <col min="10501" max="10755" width="9.140625" style="8"/>
    <col min="10756" max="10756" width="34.140625" style="8" customWidth="1"/>
    <col min="10757" max="11011" width="9.140625" style="8"/>
    <col min="11012" max="11012" width="34.140625" style="8" customWidth="1"/>
    <col min="11013" max="11267" width="9.140625" style="8"/>
    <col min="11268" max="11268" width="34.140625" style="8" customWidth="1"/>
    <col min="11269" max="11523" width="9.140625" style="8"/>
    <col min="11524" max="11524" width="34.140625" style="8" customWidth="1"/>
    <col min="11525" max="11779" width="9.140625" style="8"/>
    <col min="11780" max="11780" width="34.140625" style="8" customWidth="1"/>
    <col min="11781" max="12035" width="9.140625" style="8"/>
    <col min="12036" max="12036" width="34.140625" style="8" customWidth="1"/>
    <col min="12037" max="12291" width="9.140625" style="8"/>
    <col min="12292" max="12292" width="34.140625" style="8" customWidth="1"/>
    <col min="12293" max="12547" width="9.140625" style="8"/>
    <col min="12548" max="12548" width="34.140625" style="8" customWidth="1"/>
    <col min="12549" max="12803" width="9.140625" style="8"/>
    <col min="12804" max="12804" width="34.140625" style="8" customWidth="1"/>
    <col min="12805" max="13059" width="9.140625" style="8"/>
    <col min="13060" max="13060" width="34.140625" style="8" customWidth="1"/>
    <col min="13061" max="13315" width="9.140625" style="8"/>
    <col min="13316" max="13316" width="34.140625" style="8" customWidth="1"/>
    <col min="13317" max="13571" width="9.140625" style="8"/>
    <col min="13572" max="13572" width="34.140625" style="8" customWidth="1"/>
    <col min="13573" max="13827" width="9.140625" style="8"/>
    <col min="13828" max="13828" width="34.140625" style="8" customWidth="1"/>
    <col min="13829" max="14083" width="9.140625" style="8"/>
    <col min="14084" max="14084" width="34.140625" style="8" customWidth="1"/>
    <col min="14085" max="14339" width="9.140625" style="8"/>
    <col min="14340" max="14340" width="34.140625" style="8" customWidth="1"/>
    <col min="14341" max="14595" width="9.140625" style="8"/>
    <col min="14596" max="14596" width="34.140625" style="8" customWidth="1"/>
    <col min="14597" max="14851" width="9.140625" style="8"/>
    <col min="14852" max="14852" width="34.140625" style="8" customWidth="1"/>
    <col min="14853" max="15107" width="9.140625" style="8"/>
    <col min="15108" max="15108" width="34.140625" style="8" customWidth="1"/>
    <col min="15109" max="15363" width="9.140625" style="8"/>
    <col min="15364" max="15364" width="34.140625" style="8" customWidth="1"/>
    <col min="15365" max="15619" width="9.140625" style="8"/>
    <col min="15620" max="15620" width="34.140625" style="8" customWidth="1"/>
    <col min="15621" max="15875" width="9.140625" style="8"/>
    <col min="15876" max="15876" width="34.140625" style="8" customWidth="1"/>
    <col min="15877" max="16131" width="9.140625" style="8"/>
    <col min="16132" max="16132" width="34.140625" style="8" customWidth="1"/>
    <col min="16133" max="16384" width="9.140625" style="8"/>
  </cols>
  <sheetData>
    <row r="1" spans="1:8" ht="15" x14ac:dyDescent="0.25">
      <c r="A1" s="21" t="s">
        <v>0</v>
      </c>
      <c r="B1" s="21"/>
      <c r="C1" s="21"/>
    </row>
    <row r="2" spans="1:8" ht="15" x14ac:dyDescent="0.25">
      <c r="A2" s="43" t="s">
        <v>99</v>
      </c>
      <c r="B2" s="21"/>
      <c r="C2" s="21"/>
    </row>
    <row r="3" spans="1:8" ht="15" x14ac:dyDescent="0.25">
      <c r="A3" s="21" t="s">
        <v>89</v>
      </c>
      <c r="B3" s="21"/>
      <c r="C3" s="21"/>
      <c r="D3" s="7"/>
      <c r="E3" s="7"/>
    </row>
    <row r="4" spans="1:8" x14ac:dyDescent="0.2">
      <c r="A4" s="7"/>
      <c r="B4" s="7"/>
      <c r="C4" s="7"/>
      <c r="D4" s="7"/>
      <c r="E4" s="7"/>
    </row>
    <row r="5" spans="1:8" x14ac:dyDescent="0.2">
      <c r="A5" s="11"/>
      <c r="B5" s="11" t="s">
        <v>48</v>
      </c>
      <c r="C5" s="24" t="s">
        <v>59</v>
      </c>
      <c r="D5" s="11" t="s">
        <v>59</v>
      </c>
      <c r="E5" s="11" t="s">
        <v>59</v>
      </c>
      <c r="F5" s="24" t="s">
        <v>105</v>
      </c>
      <c r="G5" s="24" t="s">
        <v>106</v>
      </c>
      <c r="H5" s="24" t="s">
        <v>107</v>
      </c>
    </row>
    <row r="6" spans="1:8" x14ac:dyDescent="0.2">
      <c r="A6" s="11"/>
      <c r="B6" s="11" t="s">
        <v>115</v>
      </c>
      <c r="C6" s="24" t="s">
        <v>67</v>
      </c>
      <c r="D6" s="11" t="s">
        <v>104</v>
      </c>
      <c r="E6" s="11" t="s">
        <v>67</v>
      </c>
      <c r="F6" s="24" t="s">
        <v>67</v>
      </c>
      <c r="G6" s="24" t="s">
        <v>67</v>
      </c>
      <c r="H6" s="24" t="s">
        <v>67</v>
      </c>
    </row>
    <row r="7" spans="1:8" x14ac:dyDescent="0.2">
      <c r="A7" s="11"/>
      <c r="B7" s="11" t="s">
        <v>56</v>
      </c>
      <c r="C7" s="24" t="s">
        <v>49</v>
      </c>
      <c r="D7" s="11" t="s">
        <v>57</v>
      </c>
      <c r="E7" s="11" t="s">
        <v>58</v>
      </c>
      <c r="F7" s="24" t="s">
        <v>49</v>
      </c>
      <c r="G7" s="24" t="s">
        <v>49</v>
      </c>
      <c r="H7" s="24" t="s">
        <v>49</v>
      </c>
    </row>
    <row r="8" spans="1:8" x14ac:dyDescent="0.2">
      <c r="A8" s="11"/>
      <c r="B8" s="11"/>
      <c r="C8" s="11"/>
      <c r="D8" s="11"/>
      <c r="E8" s="11"/>
    </row>
    <row r="9" spans="1:8" x14ac:dyDescent="0.2">
      <c r="A9" s="7" t="s">
        <v>7</v>
      </c>
      <c r="B9" s="13"/>
      <c r="C9" s="13"/>
      <c r="D9" s="13"/>
      <c r="E9" s="13"/>
      <c r="F9" s="6"/>
      <c r="G9" s="5"/>
    </row>
    <row r="10" spans="1:8" x14ac:dyDescent="0.2">
      <c r="B10" s="5"/>
      <c r="C10" s="5"/>
      <c r="D10" s="5"/>
      <c r="E10" s="5"/>
      <c r="F10" s="6"/>
      <c r="G10" s="6"/>
    </row>
    <row r="11" spans="1:8" x14ac:dyDescent="0.2">
      <c r="A11" s="8" t="s">
        <v>73</v>
      </c>
      <c r="B11" s="5">
        <v>0</v>
      </c>
      <c r="C11" s="6">
        <v>16500</v>
      </c>
      <c r="D11" s="5">
        <v>11579</v>
      </c>
      <c r="E11" s="5">
        <v>11579</v>
      </c>
      <c r="F11" s="6"/>
      <c r="G11" s="6">
        <v>11000</v>
      </c>
    </row>
    <row r="12" spans="1:8" x14ac:dyDescent="0.2">
      <c r="A12" s="8" t="s">
        <v>74</v>
      </c>
      <c r="B12" s="5">
        <v>8019</v>
      </c>
      <c r="C12" s="6">
        <v>17500</v>
      </c>
      <c r="D12" s="5">
        <v>68</v>
      </c>
      <c r="E12" s="5">
        <v>10250</v>
      </c>
      <c r="F12" s="6"/>
      <c r="G12" s="6"/>
      <c r="H12" s="6">
        <v>10000</v>
      </c>
    </row>
    <row r="13" spans="1:8" x14ac:dyDescent="0.2">
      <c r="A13" s="8" t="s">
        <v>68</v>
      </c>
      <c r="B13" s="5">
        <v>4000</v>
      </c>
      <c r="C13" s="6">
        <v>0</v>
      </c>
      <c r="D13" s="5">
        <v>0</v>
      </c>
      <c r="E13" s="5">
        <v>0</v>
      </c>
      <c r="F13" s="6">
        <v>4000</v>
      </c>
      <c r="G13" s="6"/>
      <c r="H13" s="6">
        <v>4500</v>
      </c>
    </row>
    <row r="14" spans="1:8" x14ac:dyDescent="0.2">
      <c r="A14" s="8" t="s">
        <v>83</v>
      </c>
      <c r="B14" s="5">
        <v>0</v>
      </c>
      <c r="C14" s="6">
        <v>1000</v>
      </c>
      <c r="D14" s="5"/>
      <c r="E14" s="5"/>
      <c r="F14" s="6"/>
      <c r="G14" s="6"/>
    </row>
    <row r="15" spans="1:8" x14ac:dyDescent="0.2">
      <c r="A15" s="8" t="s">
        <v>163</v>
      </c>
      <c r="B15" s="5">
        <v>542</v>
      </c>
      <c r="C15" s="6">
        <v>9000</v>
      </c>
      <c r="D15" s="5">
        <v>1462</v>
      </c>
      <c r="E15" s="5">
        <v>9000</v>
      </c>
      <c r="F15" s="6">
        <v>9000</v>
      </c>
      <c r="G15" s="6">
        <v>9000</v>
      </c>
      <c r="H15" s="6">
        <v>9000</v>
      </c>
    </row>
    <row r="16" spans="1:8" x14ac:dyDescent="0.2">
      <c r="A16" s="8" t="s">
        <v>20</v>
      </c>
      <c r="B16" s="5">
        <v>0</v>
      </c>
      <c r="C16" s="6">
        <v>0</v>
      </c>
      <c r="D16" s="5"/>
      <c r="E16" s="5"/>
      <c r="F16" s="6"/>
      <c r="G16" s="6"/>
    </row>
    <row r="17" spans="1:8" x14ac:dyDescent="0.2">
      <c r="A17" s="8" t="s">
        <v>132</v>
      </c>
      <c r="B17" s="5">
        <v>0</v>
      </c>
      <c r="C17" s="6">
        <v>0</v>
      </c>
      <c r="D17" s="5"/>
      <c r="E17" s="5"/>
      <c r="F17" s="6">
        <v>5000</v>
      </c>
      <c r="G17" s="6">
        <v>7500</v>
      </c>
      <c r="H17" s="6">
        <v>7500</v>
      </c>
    </row>
    <row r="18" spans="1:8" x14ac:dyDescent="0.2">
      <c r="A18" s="8" t="s">
        <v>79</v>
      </c>
      <c r="B18" s="38">
        <v>1777.96</v>
      </c>
      <c r="C18" s="6">
        <v>0</v>
      </c>
      <c r="D18" s="5">
        <v>372</v>
      </c>
      <c r="E18" s="5">
        <v>372</v>
      </c>
      <c r="F18" s="6">
        <v>200</v>
      </c>
      <c r="G18" s="6">
        <v>200</v>
      </c>
      <c r="H18" s="6">
        <v>200</v>
      </c>
    </row>
    <row r="19" spans="1:8" x14ac:dyDescent="0.2">
      <c r="A19" s="8" t="s">
        <v>78</v>
      </c>
      <c r="B19" s="5">
        <v>2965</v>
      </c>
      <c r="C19" s="39">
        <v>1050</v>
      </c>
      <c r="D19" s="5">
        <v>483</v>
      </c>
      <c r="E19" s="5">
        <v>483</v>
      </c>
      <c r="F19" s="6">
        <v>300</v>
      </c>
      <c r="G19" s="6">
        <v>300</v>
      </c>
      <c r="H19" s="6">
        <v>300</v>
      </c>
    </row>
    <row r="20" spans="1:8" x14ac:dyDescent="0.2">
      <c r="B20" s="5"/>
      <c r="C20" s="6"/>
      <c r="D20" s="14"/>
      <c r="E20" s="14"/>
      <c r="F20" s="6"/>
      <c r="G20" s="6"/>
    </row>
    <row r="21" spans="1:8" x14ac:dyDescent="0.2">
      <c r="B21" s="16">
        <f t="shared" ref="B21:H21" si="0">SUM(B11:B20)</f>
        <v>17303.96</v>
      </c>
      <c r="C21" s="16">
        <f t="shared" si="0"/>
        <v>45050</v>
      </c>
      <c r="D21" s="15">
        <f t="shared" si="0"/>
        <v>13964</v>
      </c>
      <c r="E21" s="15">
        <f t="shared" si="0"/>
        <v>31684</v>
      </c>
      <c r="F21" s="16">
        <f t="shared" si="0"/>
        <v>18500</v>
      </c>
      <c r="G21" s="16">
        <f t="shared" si="0"/>
        <v>28000</v>
      </c>
      <c r="H21" s="16">
        <f t="shared" si="0"/>
        <v>31500</v>
      </c>
    </row>
    <row r="22" spans="1:8" x14ac:dyDescent="0.2">
      <c r="B22" s="5"/>
      <c r="C22" s="6"/>
      <c r="D22" s="5"/>
      <c r="E22" s="5"/>
      <c r="F22" s="6"/>
      <c r="G22" s="6"/>
    </row>
    <row r="23" spans="1:8" x14ac:dyDescent="0.2">
      <c r="A23" s="7" t="s">
        <v>9</v>
      </c>
      <c r="B23" s="13"/>
      <c r="C23" s="6"/>
      <c r="D23" s="5"/>
      <c r="E23" s="5"/>
      <c r="F23" s="6"/>
      <c r="G23" s="6"/>
    </row>
    <row r="24" spans="1:8" x14ac:dyDescent="0.2">
      <c r="B24" s="5"/>
      <c r="C24" s="6"/>
      <c r="D24" s="5"/>
      <c r="E24" s="5"/>
      <c r="F24" s="6"/>
      <c r="G24" s="6"/>
    </row>
    <row r="25" spans="1:8" x14ac:dyDescent="0.2">
      <c r="A25" s="8" t="s">
        <v>73</v>
      </c>
      <c r="B25" s="5">
        <v>0</v>
      </c>
      <c r="C25" s="6">
        <v>35500</v>
      </c>
      <c r="D25" s="5">
        <v>32821</v>
      </c>
      <c r="E25" s="5">
        <f>32821+344</f>
        <v>33165</v>
      </c>
      <c r="F25" s="6"/>
      <c r="G25" s="6">
        <v>37500</v>
      </c>
    </row>
    <row r="26" spans="1:8" x14ac:dyDescent="0.2">
      <c r="A26" s="8" t="s">
        <v>74</v>
      </c>
      <c r="B26" s="5">
        <v>26982</v>
      </c>
      <c r="C26" s="6">
        <v>38000</v>
      </c>
      <c r="D26" s="5">
        <v>0</v>
      </c>
      <c r="E26" s="5">
        <v>30750</v>
      </c>
      <c r="F26" s="6"/>
      <c r="G26" s="6"/>
      <c r="H26" s="6">
        <v>38000</v>
      </c>
    </row>
    <row r="27" spans="1:8" x14ac:dyDescent="0.2">
      <c r="A27" s="8" t="s">
        <v>68</v>
      </c>
      <c r="B27" s="5">
        <v>4131</v>
      </c>
      <c r="C27" s="6">
        <v>0</v>
      </c>
      <c r="D27" s="5">
        <v>0</v>
      </c>
      <c r="E27" s="5">
        <v>0</v>
      </c>
      <c r="F27" s="6">
        <v>4000</v>
      </c>
      <c r="G27" s="6"/>
      <c r="H27" s="6">
        <v>4500</v>
      </c>
    </row>
    <row r="28" spans="1:8" x14ac:dyDescent="0.2">
      <c r="A28" s="8" t="s">
        <v>163</v>
      </c>
      <c r="B28" s="5">
        <v>818</v>
      </c>
      <c r="C28" s="6">
        <v>9000</v>
      </c>
      <c r="D28" s="5"/>
      <c r="E28" s="5">
        <v>9000</v>
      </c>
      <c r="F28" s="6">
        <v>11000</v>
      </c>
      <c r="G28" s="6">
        <v>11000</v>
      </c>
      <c r="H28" s="6">
        <v>11000</v>
      </c>
    </row>
    <row r="29" spans="1:8" x14ac:dyDescent="0.2">
      <c r="A29" s="8" t="s">
        <v>82</v>
      </c>
      <c r="B29" s="5">
        <v>606</v>
      </c>
      <c r="C29" s="6">
        <v>2800</v>
      </c>
      <c r="D29" s="5"/>
      <c r="E29" s="5">
        <v>1800</v>
      </c>
      <c r="F29" s="6">
        <v>4000</v>
      </c>
      <c r="G29" s="6">
        <v>4000</v>
      </c>
      <c r="H29" s="6">
        <v>4000</v>
      </c>
    </row>
    <row r="30" spans="1:8" x14ac:dyDescent="0.2">
      <c r="A30" s="8" t="s">
        <v>21</v>
      </c>
      <c r="B30" s="5">
        <v>0</v>
      </c>
      <c r="C30" s="6">
        <v>500</v>
      </c>
      <c r="D30" s="5"/>
      <c r="E30" s="5"/>
      <c r="F30" s="6"/>
      <c r="G30" s="6"/>
    </row>
    <row r="31" spans="1:8" x14ac:dyDescent="0.2">
      <c r="A31" s="8" t="s">
        <v>132</v>
      </c>
      <c r="B31" s="5"/>
      <c r="C31" s="6"/>
      <c r="D31" s="5"/>
      <c r="E31" s="5"/>
      <c r="F31" s="6">
        <v>7500</v>
      </c>
      <c r="G31" s="6">
        <v>7500</v>
      </c>
      <c r="H31" s="6">
        <v>7500</v>
      </c>
    </row>
    <row r="32" spans="1:8" x14ac:dyDescent="0.2">
      <c r="A32" s="8" t="s">
        <v>37</v>
      </c>
      <c r="B32" s="5">
        <v>400</v>
      </c>
      <c r="C32" s="6">
        <v>600</v>
      </c>
      <c r="D32" s="5"/>
      <c r="E32" s="5"/>
      <c r="F32" s="6"/>
      <c r="G32" s="6"/>
    </row>
    <row r="33" spans="1:8" x14ac:dyDescent="0.2">
      <c r="A33" s="8" t="s">
        <v>64</v>
      </c>
      <c r="B33" s="38">
        <v>2446</v>
      </c>
      <c r="C33" s="39">
        <v>2000</v>
      </c>
      <c r="D33" s="38">
        <v>936</v>
      </c>
      <c r="E33" s="38">
        <v>1875</v>
      </c>
      <c r="F33" s="6">
        <v>1875</v>
      </c>
      <c r="G33" s="6">
        <v>1875</v>
      </c>
      <c r="H33" s="6">
        <v>1875</v>
      </c>
    </row>
    <row r="34" spans="1:8" x14ac:dyDescent="0.2">
      <c r="A34" s="8" t="s">
        <v>65</v>
      </c>
      <c r="B34" s="5">
        <v>1605</v>
      </c>
      <c r="C34" s="6">
        <v>0</v>
      </c>
      <c r="D34" s="5">
        <v>316</v>
      </c>
      <c r="E34" s="5">
        <v>316</v>
      </c>
      <c r="F34" s="6">
        <v>180</v>
      </c>
      <c r="G34" s="6">
        <v>180</v>
      </c>
      <c r="H34" s="6">
        <v>180</v>
      </c>
    </row>
    <row r="35" spans="1:8" x14ac:dyDescent="0.2">
      <c r="A35" s="8" t="s">
        <v>78</v>
      </c>
      <c r="B35" s="5">
        <v>2685</v>
      </c>
      <c r="C35" s="6">
        <v>1000</v>
      </c>
      <c r="D35" s="5">
        <v>408</v>
      </c>
      <c r="E35" s="5">
        <v>408</v>
      </c>
      <c r="F35" s="6">
        <v>250</v>
      </c>
      <c r="G35" s="6">
        <v>250</v>
      </c>
      <c r="H35" s="6">
        <v>250</v>
      </c>
    </row>
    <row r="36" spans="1:8" x14ac:dyDescent="0.2">
      <c r="B36" s="5"/>
      <c r="C36" s="6"/>
      <c r="D36" s="14"/>
      <c r="E36" s="14"/>
      <c r="F36" s="6"/>
      <c r="G36" s="6"/>
    </row>
    <row r="37" spans="1:8" x14ac:dyDescent="0.2">
      <c r="B37" s="15">
        <f t="shared" ref="B37:H37" si="1">SUM(B25:B35)</f>
        <v>39673</v>
      </c>
      <c r="C37" s="16">
        <f t="shared" si="1"/>
        <v>89400</v>
      </c>
      <c r="D37" s="15">
        <f t="shared" si="1"/>
        <v>34481</v>
      </c>
      <c r="E37" s="15">
        <f t="shared" si="1"/>
        <v>77314</v>
      </c>
      <c r="F37" s="16">
        <f t="shared" si="1"/>
        <v>28805</v>
      </c>
      <c r="G37" s="16">
        <f t="shared" si="1"/>
        <v>62305</v>
      </c>
      <c r="H37" s="16">
        <f t="shared" si="1"/>
        <v>67305</v>
      </c>
    </row>
    <row r="38" spans="1:8" x14ac:dyDescent="0.2">
      <c r="B38" s="18"/>
      <c r="C38" s="18"/>
      <c r="D38" s="17"/>
      <c r="E38" s="17"/>
      <c r="F38" s="18"/>
      <c r="G38" s="18"/>
      <c r="H38" s="18"/>
    </row>
    <row r="39" spans="1:8" x14ac:dyDescent="0.2">
      <c r="B39" s="6"/>
      <c r="C39" s="6"/>
      <c r="D39" s="14"/>
      <c r="E39" s="5"/>
      <c r="F39" s="6"/>
      <c r="G39" s="6"/>
    </row>
    <row r="40" spans="1:8" ht="13.5" thickBot="1" x14ac:dyDescent="0.25">
      <c r="A40" s="7" t="s">
        <v>19</v>
      </c>
      <c r="B40" s="19">
        <f t="shared" ref="B40:H40" si="2">B21-B37</f>
        <v>-22369.040000000001</v>
      </c>
      <c r="C40" s="20">
        <f t="shared" si="2"/>
        <v>-44350</v>
      </c>
      <c r="D40" s="19">
        <f t="shared" si="2"/>
        <v>-20517</v>
      </c>
      <c r="E40" s="19">
        <f t="shared" si="2"/>
        <v>-45630</v>
      </c>
      <c r="F40" s="20">
        <f t="shared" si="2"/>
        <v>-10305</v>
      </c>
      <c r="G40" s="20">
        <f t="shared" si="2"/>
        <v>-34305</v>
      </c>
      <c r="H40" s="20">
        <f t="shared" si="2"/>
        <v>-35805</v>
      </c>
    </row>
    <row r="41" spans="1:8" ht="13.5" thickTop="1" x14ac:dyDescent="0.2">
      <c r="B41" s="5"/>
      <c r="C41" s="5"/>
      <c r="D41" s="5"/>
      <c r="E41" s="5"/>
      <c r="F41" s="6"/>
      <c r="G41" s="6"/>
    </row>
    <row r="42" spans="1:8" x14ac:dyDescent="0.2">
      <c r="A42" s="7" t="s">
        <v>75</v>
      </c>
      <c r="B42" s="5"/>
      <c r="C42" s="5"/>
      <c r="D42" s="5"/>
      <c r="E42" s="5"/>
      <c r="F42" s="6"/>
      <c r="G42" s="5"/>
    </row>
    <row r="43" spans="1:8" x14ac:dyDescent="0.2">
      <c r="B43" s="5"/>
      <c r="C43" s="5"/>
      <c r="D43" s="5"/>
      <c r="E43" s="5"/>
      <c r="F43" s="6"/>
      <c r="G43" s="5"/>
    </row>
    <row r="44" spans="1:8" x14ac:dyDescent="0.2">
      <c r="A44" s="8" t="s">
        <v>127</v>
      </c>
      <c r="B44" s="5"/>
      <c r="C44" s="5"/>
      <c r="D44" s="5"/>
      <c r="E44" s="5"/>
      <c r="F44" s="6"/>
      <c r="G44" s="5"/>
    </row>
    <row r="45" spans="1:8" x14ac:dyDescent="0.2">
      <c r="A45" s="8" t="s">
        <v>128</v>
      </c>
      <c r="B45" s="5"/>
      <c r="C45" s="5"/>
      <c r="D45" s="5"/>
      <c r="E45" s="5"/>
      <c r="F45" s="6"/>
      <c r="G45" s="5"/>
    </row>
    <row r="46" spans="1:8" x14ac:dyDescent="0.2">
      <c r="B46" s="5"/>
      <c r="C46" s="5"/>
      <c r="D46" s="5"/>
      <c r="E46" s="5"/>
      <c r="F46" s="6"/>
      <c r="G46" s="5"/>
    </row>
    <row r="47" spans="1:8" x14ac:dyDescent="0.2">
      <c r="A47" s="8" t="s">
        <v>142</v>
      </c>
    </row>
    <row r="48" spans="1:8" x14ac:dyDescent="0.2">
      <c r="A48" s="8" t="s">
        <v>143</v>
      </c>
    </row>
    <row r="50" spans="1:1" x14ac:dyDescent="0.2">
      <c r="A50" s="8" t="s">
        <v>129</v>
      </c>
    </row>
    <row r="51" spans="1:1" x14ac:dyDescent="0.2">
      <c r="A51" s="8" t="s">
        <v>76</v>
      </c>
    </row>
    <row r="52" spans="1:1" x14ac:dyDescent="0.2">
      <c r="A52" s="8" t="s">
        <v>144</v>
      </c>
    </row>
    <row r="53" spans="1:1" x14ac:dyDescent="0.2">
      <c r="A53" s="8" t="s">
        <v>146</v>
      </c>
    </row>
    <row r="54" spans="1:1" x14ac:dyDescent="0.2">
      <c r="A54" s="8" t="s">
        <v>145</v>
      </c>
    </row>
    <row r="56" spans="1:1" x14ac:dyDescent="0.2">
      <c r="A56" s="8" t="s">
        <v>95</v>
      </c>
    </row>
    <row r="57" spans="1:1" x14ac:dyDescent="0.2">
      <c r="A57" s="8" t="s">
        <v>96</v>
      </c>
    </row>
    <row r="58" spans="1:1" x14ac:dyDescent="0.2">
      <c r="A58" s="8" t="s">
        <v>97</v>
      </c>
    </row>
    <row r="60" spans="1:1" x14ac:dyDescent="0.2">
      <c r="A60" s="8" t="s">
        <v>84</v>
      </c>
    </row>
    <row r="62" spans="1:1" x14ac:dyDescent="0.2">
      <c r="A62" s="8" t="s">
        <v>147</v>
      </c>
    </row>
    <row r="63" spans="1:1" x14ac:dyDescent="0.2">
      <c r="A63" s="8" t="s">
        <v>148</v>
      </c>
    </row>
    <row r="65" spans="1:1" x14ac:dyDescent="0.2">
      <c r="A65" s="8" t="s">
        <v>177</v>
      </c>
    </row>
    <row r="66" spans="1:1" x14ac:dyDescent="0.2">
      <c r="A66" s="8" t="s">
        <v>175</v>
      </c>
    </row>
    <row r="67" spans="1:1" x14ac:dyDescent="0.2">
      <c r="A67" s="8" t="s">
        <v>231</v>
      </c>
    </row>
    <row r="68" spans="1:1" x14ac:dyDescent="0.2">
      <c r="A68" s="8" t="s">
        <v>176</v>
      </c>
    </row>
    <row r="70" spans="1:1" x14ac:dyDescent="0.2">
      <c r="A70" s="8" t="s">
        <v>165</v>
      </c>
    </row>
    <row r="71" spans="1:1" x14ac:dyDescent="0.2">
      <c r="A71" s="8" t="s">
        <v>164</v>
      </c>
    </row>
    <row r="73" spans="1:1" x14ac:dyDescent="0.2">
      <c r="A73" s="8" t="s">
        <v>173</v>
      </c>
    </row>
    <row r="75" spans="1:1" x14ac:dyDescent="0.2">
      <c r="A75" s="8" t="s">
        <v>184</v>
      </c>
    </row>
    <row r="76" spans="1:1" x14ac:dyDescent="0.2">
      <c r="A76" s="8" t="s">
        <v>232</v>
      </c>
    </row>
    <row r="77" spans="1:1" x14ac:dyDescent="0.2">
      <c r="A77" s="8" t="s">
        <v>185</v>
      </c>
    </row>
  </sheetData>
  <pageMargins left="0.7" right="0.7" top="0.75" bottom="0.75" header="0.3" footer="0.3"/>
  <pageSetup paperSize="9" scale="76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topLeftCell="A3" workbookViewId="0">
      <pane xSplit="1" ySplit="5" topLeftCell="B8" activePane="bottomRight" state="frozen"/>
      <selection activeCell="A3" sqref="A3"/>
      <selection pane="topRight" activeCell="B3" sqref="B3"/>
      <selection pane="bottomLeft" activeCell="A8" sqref="A8"/>
      <selection pane="bottomRight" activeCell="E29" sqref="E29"/>
    </sheetView>
  </sheetViews>
  <sheetFormatPr defaultRowHeight="15" x14ac:dyDescent="0.25"/>
  <cols>
    <col min="1" max="1" width="34.140625" customWidth="1"/>
    <col min="2" max="4" width="9.7109375" customWidth="1"/>
    <col min="5" max="5" width="9.7109375" style="2" customWidth="1"/>
    <col min="6" max="7" width="9.7109375" style="36" customWidth="1"/>
    <col min="8" max="8" width="9.7109375" style="3" customWidth="1"/>
    <col min="258" max="258" width="34.140625" customWidth="1"/>
    <col min="514" max="514" width="34.140625" customWidth="1"/>
    <col min="770" max="770" width="34.140625" customWidth="1"/>
    <col min="1026" max="1026" width="34.140625" customWidth="1"/>
    <col min="1282" max="1282" width="34.140625" customWidth="1"/>
    <col min="1538" max="1538" width="34.140625" customWidth="1"/>
    <col min="1794" max="1794" width="34.140625" customWidth="1"/>
    <col min="2050" max="2050" width="34.140625" customWidth="1"/>
    <col min="2306" max="2306" width="34.140625" customWidth="1"/>
    <col min="2562" max="2562" width="34.140625" customWidth="1"/>
    <col min="2818" max="2818" width="34.140625" customWidth="1"/>
    <col min="3074" max="3074" width="34.140625" customWidth="1"/>
    <col min="3330" max="3330" width="34.140625" customWidth="1"/>
    <col min="3586" max="3586" width="34.140625" customWidth="1"/>
    <col min="3842" max="3842" width="34.140625" customWidth="1"/>
    <col min="4098" max="4098" width="34.140625" customWidth="1"/>
    <col min="4354" max="4354" width="34.140625" customWidth="1"/>
    <col min="4610" max="4610" width="34.140625" customWidth="1"/>
    <col min="4866" max="4866" width="34.140625" customWidth="1"/>
    <col min="5122" max="5122" width="34.140625" customWidth="1"/>
    <col min="5378" max="5378" width="34.140625" customWidth="1"/>
    <col min="5634" max="5634" width="34.140625" customWidth="1"/>
    <col min="5890" max="5890" width="34.140625" customWidth="1"/>
    <col min="6146" max="6146" width="34.140625" customWidth="1"/>
    <col min="6402" max="6402" width="34.140625" customWidth="1"/>
    <col min="6658" max="6658" width="34.140625" customWidth="1"/>
    <col min="6914" max="6914" width="34.140625" customWidth="1"/>
    <col min="7170" max="7170" width="34.140625" customWidth="1"/>
    <col min="7426" max="7426" width="34.140625" customWidth="1"/>
    <col min="7682" max="7682" width="34.140625" customWidth="1"/>
    <col min="7938" max="7938" width="34.140625" customWidth="1"/>
    <col min="8194" max="8194" width="34.140625" customWidth="1"/>
    <col min="8450" max="8450" width="34.140625" customWidth="1"/>
    <col min="8706" max="8706" width="34.140625" customWidth="1"/>
    <col min="8962" max="8962" width="34.140625" customWidth="1"/>
    <col min="9218" max="9218" width="34.140625" customWidth="1"/>
    <col min="9474" max="9474" width="34.140625" customWidth="1"/>
    <col min="9730" max="9730" width="34.140625" customWidth="1"/>
    <col min="9986" max="9986" width="34.140625" customWidth="1"/>
    <col min="10242" max="10242" width="34.140625" customWidth="1"/>
    <col min="10498" max="10498" width="34.140625" customWidth="1"/>
    <col min="10754" max="10754" width="34.140625" customWidth="1"/>
    <col min="11010" max="11010" width="34.140625" customWidth="1"/>
    <col min="11266" max="11266" width="34.140625" customWidth="1"/>
    <col min="11522" max="11522" width="34.140625" customWidth="1"/>
    <col min="11778" max="11778" width="34.140625" customWidth="1"/>
    <col min="12034" max="12034" width="34.140625" customWidth="1"/>
    <col min="12290" max="12290" width="34.140625" customWidth="1"/>
    <col min="12546" max="12546" width="34.140625" customWidth="1"/>
    <col min="12802" max="12802" width="34.140625" customWidth="1"/>
    <col min="13058" max="13058" width="34.140625" customWidth="1"/>
    <col min="13314" max="13314" width="34.140625" customWidth="1"/>
    <col min="13570" max="13570" width="34.140625" customWidth="1"/>
    <col min="13826" max="13826" width="34.140625" customWidth="1"/>
    <col min="14082" max="14082" width="34.140625" customWidth="1"/>
    <col min="14338" max="14338" width="34.140625" customWidth="1"/>
    <col min="14594" max="14594" width="34.140625" customWidth="1"/>
    <col min="14850" max="14850" width="34.140625" customWidth="1"/>
    <col min="15106" max="15106" width="34.140625" customWidth="1"/>
    <col min="15362" max="15362" width="34.140625" customWidth="1"/>
    <col min="15618" max="15618" width="34.140625" customWidth="1"/>
    <col min="15874" max="15874" width="34.140625" customWidth="1"/>
    <col min="16130" max="16130" width="34.140625" customWidth="1"/>
  </cols>
  <sheetData>
    <row r="1" spans="1:8" s="26" customFormat="1" x14ac:dyDescent="0.25">
      <c r="A1" s="21" t="s">
        <v>0</v>
      </c>
      <c r="B1" s="21"/>
      <c r="C1" s="21"/>
      <c r="E1" s="27"/>
      <c r="F1" s="31"/>
      <c r="G1" s="31"/>
      <c r="H1" s="28"/>
    </row>
    <row r="2" spans="1:8" s="26" customFormat="1" x14ac:dyDescent="0.25">
      <c r="A2" s="43" t="s">
        <v>99</v>
      </c>
      <c r="B2" s="21"/>
      <c r="C2" s="21"/>
      <c r="E2" s="27"/>
      <c r="F2" s="31"/>
      <c r="G2" s="31"/>
      <c r="H2" s="28"/>
    </row>
    <row r="3" spans="1:8" s="26" customFormat="1" x14ac:dyDescent="0.25">
      <c r="A3" s="21" t="s">
        <v>90</v>
      </c>
      <c r="B3" s="21"/>
      <c r="C3" s="21"/>
      <c r="D3" s="21"/>
      <c r="E3" s="27"/>
      <c r="F3" s="31"/>
      <c r="G3" s="31"/>
      <c r="H3" s="28"/>
    </row>
    <row r="4" spans="1:8" s="26" customFormat="1" x14ac:dyDescent="0.25">
      <c r="A4" s="21"/>
      <c r="B4" s="21"/>
      <c r="C4" s="21"/>
      <c r="D4" s="21"/>
      <c r="E4" s="27"/>
      <c r="F4" s="31"/>
      <c r="G4" s="31"/>
      <c r="H4" s="28"/>
    </row>
    <row r="5" spans="1:8" x14ac:dyDescent="0.25">
      <c r="A5" s="1"/>
      <c r="B5" s="11" t="s">
        <v>48</v>
      </c>
      <c r="C5" s="24" t="s">
        <v>59</v>
      </c>
      <c r="D5" s="11" t="s">
        <v>59</v>
      </c>
      <c r="E5" s="11" t="s">
        <v>59</v>
      </c>
      <c r="F5" s="24" t="s">
        <v>105</v>
      </c>
      <c r="G5" s="24" t="s">
        <v>106</v>
      </c>
      <c r="H5" s="24" t="s">
        <v>107</v>
      </c>
    </row>
    <row r="6" spans="1:8" s="8" customFormat="1" ht="12.75" x14ac:dyDescent="0.2">
      <c r="A6" s="11"/>
      <c r="B6" s="11" t="s">
        <v>115</v>
      </c>
      <c r="C6" s="24" t="s">
        <v>67</v>
      </c>
      <c r="D6" s="11" t="s">
        <v>104</v>
      </c>
      <c r="E6" s="11" t="s">
        <v>67</v>
      </c>
      <c r="F6" s="24" t="s">
        <v>67</v>
      </c>
      <c r="G6" s="24" t="s">
        <v>67</v>
      </c>
      <c r="H6" s="24" t="s">
        <v>67</v>
      </c>
    </row>
    <row r="7" spans="1:8" s="8" customFormat="1" ht="12.75" x14ac:dyDescent="0.2">
      <c r="A7" s="11"/>
      <c r="B7" s="11" t="s">
        <v>56</v>
      </c>
      <c r="C7" s="24" t="s">
        <v>49</v>
      </c>
      <c r="D7" s="11" t="s">
        <v>57</v>
      </c>
      <c r="E7" s="11" t="s">
        <v>58</v>
      </c>
      <c r="F7" s="24" t="s">
        <v>49</v>
      </c>
      <c r="G7" s="24" t="s">
        <v>49</v>
      </c>
      <c r="H7" s="24" t="s">
        <v>49</v>
      </c>
    </row>
    <row r="8" spans="1:8" s="8" customFormat="1" ht="12.75" x14ac:dyDescent="0.2">
      <c r="A8" s="11"/>
      <c r="B8" s="11"/>
      <c r="C8" s="24"/>
      <c r="D8" s="11"/>
      <c r="E8" s="11"/>
      <c r="F8" s="24"/>
      <c r="G8" s="24"/>
      <c r="H8" s="24"/>
    </row>
    <row r="9" spans="1:8" s="8" customFormat="1" ht="12.75" x14ac:dyDescent="0.2">
      <c r="A9" s="7" t="s">
        <v>7</v>
      </c>
      <c r="B9" s="7"/>
      <c r="C9" s="7"/>
      <c r="D9" s="13"/>
      <c r="E9" s="5"/>
      <c r="F9" s="22"/>
      <c r="G9" s="22"/>
      <c r="H9" s="6"/>
    </row>
    <row r="10" spans="1:8" s="8" customFormat="1" ht="12.75" x14ac:dyDescent="0.2">
      <c r="D10" s="5"/>
      <c r="E10" s="5"/>
      <c r="F10" s="22"/>
      <c r="G10" s="22"/>
      <c r="H10" s="6"/>
    </row>
    <row r="11" spans="1:8" s="8" customFormat="1" ht="12.75" x14ac:dyDescent="0.2">
      <c r="A11" s="8" t="s">
        <v>3</v>
      </c>
      <c r="B11" s="5">
        <v>72882</v>
      </c>
      <c r="C11" s="6">
        <v>33000</v>
      </c>
      <c r="D11" s="5">
        <v>1404</v>
      </c>
      <c r="E11" s="5">
        <v>32000</v>
      </c>
      <c r="F11" s="6">
        <v>31000</v>
      </c>
      <c r="G11" s="6">
        <f>F11</f>
        <v>31000</v>
      </c>
      <c r="H11" s="6">
        <f>G11</f>
        <v>31000</v>
      </c>
    </row>
    <row r="12" spans="1:8" s="8" customFormat="1" ht="12.75" x14ac:dyDescent="0.2">
      <c r="A12" s="8" t="s">
        <v>2</v>
      </c>
      <c r="B12" s="5">
        <v>17802</v>
      </c>
      <c r="C12" s="6">
        <v>5000</v>
      </c>
      <c r="D12" s="5">
        <v>4</v>
      </c>
      <c r="E12" s="5"/>
      <c r="F12" s="6">
        <v>5000</v>
      </c>
      <c r="G12" s="6">
        <f t="shared" ref="G12:H12" si="0">F12</f>
        <v>5000</v>
      </c>
      <c r="H12" s="6">
        <f t="shared" si="0"/>
        <v>5000</v>
      </c>
    </row>
    <row r="13" spans="1:8" s="8" customFormat="1" ht="12.75" x14ac:dyDescent="0.2">
      <c r="A13" s="8" t="s">
        <v>38</v>
      </c>
      <c r="B13" s="5">
        <v>0</v>
      </c>
      <c r="C13" s="6">
        <v>0</v>
      </c>
      <c r="D13" s="5"/>
      <c r="E13" s="5">
        <v>10000</v>
      </c>
      <c r="F13" s="6"/>
      <c r="G13" s="6">
        <f t="shared" ref="G13:H13" si="1">F13</f>
        <v>0</v>
      </c>
      <c r="H13" s="6">
        <f t="shared" si="1"/>
        <v>0</v>
      </c>
    </row>
    <row r="14" spans="1:8" s="8" customFormat="1" ht="12.75" x14ac:dyDescent="0.2">
      <c r="A14" s="8" t="s">
        <v>69</v>
      </c>
      <c r="B14" s="5">
        <v>24000</v>
      </c>
      <c r="C14" s="6">
        <v>12000</v>
      </c>
      <c r="D14" s="5"/>
      <c r="E14" s="5">
        <v>12000</v>
      </c>
      <c r="F14" s="6">
        <v>12000</v>
      </c>
      <c r="G14" s="6">
        <f t="shared" ref="G14:H14" si="2">F14</f>
        <v>12000</v>
      </c>
      <c r="H14" s="6">
        <f t="shared" si="2"/>
        <v>12000</v>
      </c>
    </row>
    <row r="15" spans="1:8" s="8" customFormat="1" ht="12.75" x14ac:dyDescent="0.2">
      <c r="A15" s="8" t="s">
        <v>6</v>
      </c>
      <c r="B15" s="5">
        <v>4000</v>
      </c>
      <c r="C15" s="6">
        <v>2000</v>
      </c>
      <c r="D15" s="5">
        <v>2000</v>
      </c>
      <c r="E15" s="5">
        <v>2000</v>
      </c>
      <c r="F15" s="6">
        <v>2000</v>
      </c>
      <c r="G15" s="6">
        <f t="shared" ref="G15:H15" si="3">F15</f>
        <v>2000</v>
      </c>
      <c r="H15" s="6">
        <f t="shared" si="3"/>
        <v>2000</v>
      </c>
    </row>
    <row r="16" spans="1:8" s="8" customFormat="1" ht="12.75" x14ac:dyDescent="0.2">
      <c r="A16" s="8" t="s">
        <v>33</v>
      </c>
      <c r="B16" s="5">
        <v>3177</v>
      </c>
      <c r="C16" s="6">
        <v>1000</v>
      </c>
      <c r="D16" s="5"/>
      <c r="E16" s="5">
        <v>2400</v>
      </c>
      <c r="F16" s="6"/>
      <c r="G16" s="6">
        <f t="shared" ref="G16:H16" si="4">F16</f>
        <v>0</v>
      </c>
      <c r="H16" s="6">
        <f t="shared" si="4"/>
        <v>0</v>
      </c>
    </row>
    <row r="17" spans="1:8" s="8" customFormat="1" ht="12.75" x14ac:dyDescent="0.2">
      <c r="B17" s="5"/>
      <c r="C17" s="6"/>
      <c r="D17" s="14"/>
      <c r="E17" s="5"/>
      <c r="F17" s="6"/>
      <c r="G17" s="6"/>
      <c r="H17" s="6"/>
    </row>
    <row r="18" spans="1:8" s="8" customFormat="1" ht="12.75" x14ac:dyDescent="0.2">
      <c r="B18" s="15">
        <f t="shared" ref="B18:H18" si="5">SUM(B11:B16)</f>
        <v>121861</v>
      </c>
      <c r="C18" s="16">
        <f t="shared" si="5"/>
        <v>53000</v>
      </c>
      <c r="D18" s="14">
        <f t="shared" si="5"/>
        <v>3408</v>
      </c>
      <c r="E18" s="15">
        <f t="shared" si="5"/>
        <v>58400</v>
      </c>
      <c r="F18" s="16">
        <f t="shared" si="5"/>
        <v>50000</v>
      </c>
      <c r="G18" s="16">
        <f t="shared" si="5"/>
        <v>50000</v>
      </c>
      <c r="H18" s="16">
        <f t="shared" si="5"/>
        <v>50000</v>
      </c>
    </row>
    <row r="19" spans="1:8" s="8" customFormat="1" ht="12.75" x14ac:dyDescent="0.2">
      <c r="B19" s="5"/>
      <c r="C19" s="6"/>
      <c r="D19" s="5"/>
      <c r="E19" s="5"/>
      <c r="F19" s="6"/>
      <c r="G19" s="6"/>
      <c r="H19" s="6"/>
    </row>
    <row r="20" spans="1:8" s="8" customFormat="1" ht="12.75" x14ac:dyDescent="0.2">
      <c r="A20" s="7" t="s">
        <v>9</v>
      </c>
      <c r="B20" s="5"/>
      <c r="C20" s="6"/>
      <c r="D20" s="5"/>
      <c r="E20" s="5"/>
      <c r="F20" s="6"/>
      <c r="G20" s="6"/>
      <c r="H20" s="6"/>
    </row>
    <row r="21" spans="1:8" s="8" customFormat="1" ht="12.75" x14ac:dyDescent="0.2">
      <c r="B21" s="5"/>
      <c r="C21" s="6"/>
      <c r="D21" s="5"/>
      <c r="E21" s="5"/>
      <c r="F21" s="6"/>
      <c r="G21" s="6"/>
      <c r="H21" s="6"/>
    </row>
    <row r="22" spans="1:8" s="8" customFormat="1" ht="12.75" x14ac:dyDescent="0.2">
      <c r="A22" s="8" t="s">
        <v>39</v>
      </c>
      <c r="B22" s="5">
        <v>52422</v>
      </c>
      <c r="C22" s="6">
        <v>27000</v>
      </c>
      <c r="D22" s="5"/>
      <c r="E22" s="5">
        <v>25000</v>
      </c>
      <c r="F22" s="6">
        <v>25000</v>
      </c>
      <c r="G22" s="6">
        <f t="shared" ref="G22:H22" si="6">F22</f>
        <v>25000</v>
      </c>
      <c r="H22" s="6">
        <f t="shared" si="6"/>
        <v>25000</v>
      </c>
    </row>
    <row r="23" spans="1:8" s="8" customFormat="1" ht="12.75" x14ac:dyDescent="0.2">
      <c r="A23" s="8" t="s">
        <v>40</v>
      </c>
      <c r="B23" s="5">
        <v>12625</v>
      </c>
      <c r="C23" s="6">
        <v>0</v>
      </c>
      <c r="D23" s="5"/>
      <c r="E23" s="5">
        <v>5000</v>
      </c>
      <c r="F23" s="6">
        <v>5000</v>
      </c>
      <c r="G23" s="6">
        <f t="shared" ref="G23:H23" si="7">F23</f>
        <v>5000</v>
      </c>
      <c r="H23" s="6">
        <f t="shared" si="7"/>
        <v>5000</v>
      </c>
    </row>
    <row r="24" spans="1:8" s="8" customFormat="1" ht="12.75" x14ac:dyDescent="0.2">
      <c r="A24" s="8" t="s">
        <v>41</v>
      </c>
      <c r="B24" s="5">
        <v>27144</v>
      </c>
      <c r="C24" s="6">
        <v>14000</v>
      </c>
      <c r="D24" s="5"/>
      <c r="E24" s="5">
        <v>11500</v>
      </c>
      <c r="F24" s="6">
        <v>9800</v>
      </c>
      <c r="G24" s="6">
        <f t="shared" ref="G24:H24" si="8">F24</f>
        <v>9800</v>
      </c>
      <c r="H24" s="6">
        <f t="shared" si="8"/>
        <v>9800</v>
      </c>
    </row>
    <row r="25" spans="1:8" s="8" customFormat="1" ht="12.75" x14ac:dyDescent="0.2">
      <c r="A25" s="8" t="s">
        <v>228</v>
      </c>
      <c r="B25" s="5">
        <v>7000</v>
      </c>
      <c r="C25" s="6"/>
      <c r="D25" s="5"/>
      <c r="E25" s="5">
        <v>4000</v>
      </c>
      <c r="F25" s="6">
        <v>2000</v>
      </c>
      <c r="G25" s="6">
        <v>2000</v>
      </c>
      <c r="H25" s="6">
        <v>2000</v>
      </c>
    </row>
    <row r="26" spans="1:8" s="8" customFormat="1" ht="12.75" x14ac:dyDescent="0.2">
      <c r="A26" s="8" t="s">
        <v>42</v>
      </c>
      <c r="B26" s="5">
        <v>4356</v>
      </c>
      <c r="C26" s="6">
        <v>2200</v>
      </c>
      <c r="D26" s="5"/>
      <c r="E26" s="5">
        <v>2400</v>
      </c>
      <c r="F26" s="6">
        <v>2200</v>
      </c>
      <c r="G26" s="6">
        <f t="shared" ref="G26:H26" si="9">F26</f>
        <v>2200</v>
      </c>
      <c r="H26" s="6">
        <f t="shared" si="9"/>
        <v>2200</v>
      </c>
    </row>
    <row r="27" spans="1:8" s="8" customFormat="1" ht="12.75" x14ac:dyDescent="0.2">
      <c r="A27" s="8" t="s">
        <v>43</v>
      </c>
      <c r="B27" s="5">
        <v>7500</v>
      </c>
      <c r="C27" s="6">
        <v>0</v>
      </c>
      <c r="D27" s="5"/>
      <c r="E27" s="5">
        <v>0</v>
      </c>
      <c r="F27" s="6"/>
      <c r="G27" s="6">
        <f t="shared" ref="G27:H27" si="10">F27</f>
        <v>0</v>
      </c>
      <c r="H27" s="6">
        <f t="shared" si="10"/>
        <v>0</v>
      </c>
    </row>
    <row r="28" spans="1:8" s="8" customFormat="1" ht="12.75" x14ac:dyDescent="0.2">
      <c r="A28" s="8" t="s">
        <v>33</v>
      </c>
      <c r="B28" s="5">
        <v>16259</v>
      </c>
      <c r="C28" s="6">
        <v>9800</v>
      </c>
      <c r="D28" s="5">
        <v>1306</v>
      </c>
      <c r="E28" s="5">
        <v>10500</v>
      </c>
      <c r="F28" s="6">
        <v>6000</v>
      </c>
      <c r="G28" s="6">
        <v>6000</v>
      </c>
      <c r="H28" s="6">
        <v>6000</v>
      </c>
    </row>
    <row r="29" spans="1:8" s="8" customFormat="1" ht="12.75" x14ac:dyDescent="0.2">
      <c r="B29" s="5"/>
      <c r="C29" s="6"/>
      <c r="D29" s="14"/>
      <c r="E29" s="5"/>
      <c r="F29" s="22"/>
      <c r="G29" s="22"/>
      <c r="H29" s="6"/>
    </row>
    <row r="30" spans="1:8" s="8" customFormat="1" ht="12.75" x14ac:dyDescent="0.2">
      <c r="B30" s="15">
        <f t="shared" ref="B30:H30" si="11">SUM(B22:B28)</f>
        <v>127306</v>
      </c>
      <c r="C30" s="16">
        <f t="shared" si="11"/>
        <v>53000</v>
      </c>
      <c r="D30" s="15">
        <f t="shared" si="11"/>
        <v>1306</v>
      </c>
      <c r="E30" s="15">
        <f t="shared" si="11"/>
        <v>58400</v>
      </c>
      <c r="F30" s="16">
        <f t="shared" si="11"/>
        <v>50000</v>
      </c>
      <c r="G30" s="16">
        <f t="shared" ref="G30" si="12">SUM(G22:G28)</f>
        <v>50000</v>
      </c>
      <c r="H30" s="16">
        <f t="shared" si="11"/>
        <v>50000</v>
      </c>
    </row>
    <row r="31" spans="1:8" s="8" customFormat="1" ht="12.75" x14ac:dyDescent="0.2">
      <c r="B31" s="5"/>
      <c r="C31" s="6"/>
      <c r="D31" s="17"/>
      <c r="E31" s="5"/>
      <c r="F31" s="6"/>
      <c r="G31" s="6"/>
      <c r="H31" s="6"/>
    </row>
    <row r="32" spans="1:8" s="8" customFormat="1" ht="12.75" x14ac:dyDescent="0.2">
      <c r="B32" s="5"/>
      <c r="C32" s="6"/>
      <c r="D32" s="14"/>
      <c r="E32" s="5"/>
      <c r="F32" s="6"/>
      <c r="G32" s="6"/>
      <c r="H32" s="6"/>
    </row>
    <row r="33" spans="1:8" s="8" customFormat="1" ht="13.5" thickBot="1" x14ac:dyDescent="0.25">
      <c r="A33" s="7" t="s">
        <v>19</v>
      </c>
      <c r="B33" s="19">
        <f t="shared" ref="B33:H33" si="13">B18-B30</f>
        <v>-5445</v>
      </c>
      <c r="C33" s="20">
        <f t="shared" si="13"/>
        <v>0</v>
      </c>
      <c r="D33" s="19">
        <f t="shared" si="13"/>
        <v>2102</v>
      </c>
      <c r="E33" s="19">
        <f t="shared" si="13"/>
        <v>0</v>
      </c>
      <c r="F33" s="20">
        <f t="shared" si="13"/>
        <v>0</v>
      </c>
      <c r="G33" s="20">
        <f t="shared" ref="G33" si="14">G18-G30</f>
        <v>0</v>
      </c>
      <c r="H33" s="20">
        <f t="shared" si="13"/>
        <v>0</v>
      </c>
    </row>
    <row r="34" spans="1:8" s="8" customFormat="1" ht="13.5" thickTop="1" x14ac:dyDescent="0.2">
      <c r="D34" s="5"/>
      <c r="E34" s="5"/>
      <c r="F34" s="22"/>
      <c r="G34" s="22"/>
      <c r="H34" s="6"/>
    </row>
    <row r="35" spans="1:8" s="8" customFormat="1" ht="12.75" x14ac:dyDescent="0.2">
      <c r="A35" s="7" t="s">
        <v>75</v>
      </c>
      <c r="D35" s="5"/>
      <c r="E35" s="5"/>
      <c r="F35" s="22"/>
      <c r="G35" s="22"/>
      <c r="H35" s="6"/>
    </row>
    <row r="36" spans="1:8" s="8" customFormat="1" ht="12.75" x14ac:dyDescent="0.2">
      <c r="E36" s="5"/>
      <c r="F36" s="22"/>
      <c r="G36" s="22"/>
      <c r="H36" s="6"/>
    </row>
    <row r="37" spans="1:8" s="8" customFormat="1" ht="12.75" x14ac:dyDescent="0.2">
      <c r="A37" s="8" t="s">
        <v>114</v>
      </c>
      <c r="E37" s="5"/>
      <c r="F37" s="22"/>
      <c r="G37" s="22"/>
      <c r="H37" s="6"/>
    </row>
    <row r="38" spans="1:8" s="8" customFormat="1" ht="12.75" x14ac:dyDescent="0.2">
      <c r="E38" s="5"/>
      <c r="F38" s="22"/>
      <c r="G38" s="22"/>
      <c r="H38" s="6"/>
    </row>
    <row r="39" spans="1:8" s="8" customFormat="1" ht="12.75" x14ac:dyDescent="0.2">
      <c r="A39" s="8" t="s">
        <v>135</v>
      </c>
      <c r="E39" s="5"/>
      <c r="F39" s="22"/>
      <c r="G39" s="22"/>
      <c r="H39" s="6"/>
    </row>
    <row r="40" spans="1:8" s="8" customFormat="1" ht="12.75" x14ac:dyDescent="0.2">
      <c r="A40" s="8" t="s">
        <v>136</v>
      </c>
      <c r="E40" s="5"/>
      <c r="F40" s="22"/>
      <c r="G40" s="22"/>
      <c r="H40" s="6"/>
    </row>
    <row r="41" spans="1:8" s="8" customFormat="1" ht="12.75" x14ac:dyDescent="0.2">
      <c r="E41" s="5"/>
      <c r="F41" s="22"/>
      <c r="G41" s="22"/>
      <c r="H41" s="6"/>
    </row>
    <row r="42" spans="1:8" s="8" customFormat="1" ht="12.75" x14ac:dyDescent="0.2">
      <c r="A42" s="8" t="s">
        <v>139</v>
      </c>
      <c r="E42" s="5"/>
      <c r="F42" s="22"/>
      <c r="G42" s="22"/>
      <c r="H42" s="6"/>
    </row>
    <row r="43" spans="1:8" s="8" customFormat="1" ht="12.75" x14ac:dyDescent="0.2">
      <c r="A43" s="8" t="s">
        <v>140</v>
      </c>
      <c r="E43" s="5"/>
      <c r="F43" s="22"/>
      <c r="G43" s="22"/>
      <c r="H43" s="6"/>
    </row>
    <row r="44" spans="1:8" s="8" customFormat="1" ht="12.75" x14ac:dyDescent="0.2">
      <c r="A44" s="8" t="s">
        <v>141</v>
      </c>
      <c r="E44" s="5"/>
      <c r="F44" s="22"/>
      <c r="G44" s="22"/>
      <c r="H44" s="6"/>
    </row>
    <row r="45" spans="1:8" s="8" customFormat="1" ht="12.75" x14ac:dyDescent="0.2">
      <c r="E45" s="5"/>
      <c r="F45" s="22"/>
      <c r="G45" s="22"/>
      <c r="H45" s="6"/>
    </row>
    <row r="46" spans="1:8" s="8" customFormat="1" ht="12.75" x14ac:dyDescent="0.2">
      <c r="E46" s="5"/>
      <c r="F46" s="22"/>
      <c r="G46" s="22"/>
      <c r="H46" s="6"/>
    </row>
    <row r="47" spans="1:8" s="8" customFormat="1" ht="12.75" x14ac:dyDescent="0.2">
      <c r="E47" s="5"/>
      <c r="F47" s="22"/>
      <c r="G47" s="22"/>
      <c r="H47" s="6"/>
    </row>
    <row r="48" spans="1:8" s="8" customFormat="1" ht="12.75" x14ac:dyDescent="0.2">
      <c r="E48" s="5"/>
      <c r="F48" s="22"/>
      <c r="G48" s="22"/>
      <c r="H48" s="6"/>
    </row>
    <row r="49" spans="5:8" s="8" customFormat="1" ht="12.75" x14ac:dyDescent="0.2">
      <c r="E49" s="5"/>
      <c r="F49" s="22"/>
      <c r="G49" s="22"/>
      <c r="H49" s="6"/>
    </row>
    <row r="50" spans="5:8" s="8" customFormat="1" ht="12.75" x14ac:dyDescent="0.2">
      <c r="E50" s="5"/>
      <c r="F50" s="22"/>
      <c r="G50" s="22"/>
      <c r="H50" s="6"/>
    </row>
    <row r="51" spans="5:8" s="8" customFormat="1" ht="12.75" x14ac:dyDescent="0.2">
      <c r="E51" s="5"/>
      <c r="F51" s="22"/>
      <c r="G51" s="22"/>
      <c r="H51" s="6"/>
    </row>
    <row r="52" spans="5:8" s="8" customFormat="1" ht="12.75" x14ac:dyDescent="0.2">
      <c r="E52" s="5"/>
      <c r="F52" s="22"/>
      <c r="G52" s="22"/>
      <c r="H52" s="6"/>
    </row>
    <row r="53" spans="5:8" s="8" customFormat="1" ht="12.75" x14ac:dyDescent="0.2">
      <c r="E53" s="5"/>
      <c r="F53" s="22"/>
      <c r="G53" s="22"/>
      <c r="H53" s="6"/>
    </row>
    <row r="54" spans="5:8" s="8" customFormat="1" ht="12.75" x14ac:dyDescent="0.2">
      <c r="E54" s="5"/>
      <c r="F54" s="22"/>
      <c r="G54" s="22"/>
      <c r="H54" s="6"/>
    </row>
    <row r="55" spans="5:8" s="8" customFormat="1" ht="12.75" x14ac:dyDescent="0.2">
      <c r="E55" s="5"/>
      <c r="F55" s="22"/>
      <c r="G55" s="22"/>
      <c r="H55" s="6"/>
    </row>
    <row r="56" spans="5:8" s="8" customFormat="1" ht="12.75" x14ac:dyDescent="0.2">
      <c r="E56" s="5"/>
      <c r="F56" s="22"/>
      <c r="G56" s="22"/>
      <c r="H56" s="6"/>
    </row>
    <row r="57" spans="5:8" s="8" customFormat="1" ht="12.75" x14ac:dyDescent="0.2">
      <c r="E57" s="5"/>
      <c r="F57" s="22"/>
      <c r="G57" s="22"/>
      <c r="H57" s="6"/>
    </row>
    <row r="58" spans="5:8" s="8" customFormat="1" ht="12.75" x14ac:dyDescent="0.2">
      <c r="E58" s="5"/>
      <c r="F58" s="22"/>
      <c r="G58" s="22"/>
      <c r="H58" s="6"/>
    </row>
    <row r="59" spans="5:8" s="8" customFormat="1" ht="12.75" x14ac:dyDescent="0.2">
      <c r="E59" s="5"/>
      <c r="F59" s="22"/>
      <c r="G59" s="22"/>
      <c r="H59" s="6"/>
    </row>
    <row r="60" spans="5:8" s="8" customFormat="1" ht="12.75" x14ac:dyDescent="0.2">
      <c r="E60" s="5"/>
      <c r="F60" s="22"/>
      <c r="G60" s="22"/>
      <c r="H60" s="6"/>
    </row>
    <row r="61" spans="5:8" s="8" customFormat="1" ht="12.75" x14ac:dyDescent="0.2">
      <c r="E61" s="5"/>
      <c r="F61" s="22"/>
      <c r="G61" s="22"/>
      <c r="H61" s="6"/>
    </row>
    <row r="62" spans="5:8" s="8" customFormat="1" ht="12.75" x14ac:dyDescent="0.2">
      <c r="E62" s="5"/>
      <c r="F62" s="22"/>
      <c r="G62" s="22"/>
      <c r="H62" s="6"/>
    </row>
    <row r="63" spans="5:8" s="8" customFormat="1" ht="12.75" x14ac:dyDescent="0.2">
      <c r="E63" s="5"/>
      <c r="F63" s="22"/>
      <c r="G63" s="22"/>
      <c r="H63" s="6"/>
    </row>
    <row r="64" spans="5:8" s="8" customFormat="1" ht="12.75" x14ac:dyDescent="0.2">
      <c r="E64" s="5"/>
      <c r="F64" s="22"/>
      <c r="G64" s="22"/>
      <c r="H64" s="6"/>
    </row>
  </sheetData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Normal="100" workbookViewId="0">
      <pane xSplit="1" ySplit="7" topLeftCell="B12" activePane="bottomRight" state="frozen"/>
      <selection pane="topRight" activeCell="B1" sqref="B1"/>
      <selection pane="bottomLeft" activeCell="A8" sqref="A8"/>
      <selection pane="bottomRight" activeCell="G19" sqref="G19"/>
    </sheetView>
  </sheetViews>
  <sheetFormatPr defaultRowHeight="12.75" x14ac:dyDescent="0.2"/>
  <cols>
    <col min="1" max="1" width="34.140625" style="8" customWidth="1"/>
    <col min="2" max="5" width="9.7109375" style="8" customWidth="1"/>
    <col min="6" max="7" width="9.7109375" style="22" customWidth="1"/>
    <col min="8" max="8" width="9.7109375" style="6" customWidth="1"/>
    <col min="9" max="9" width="9.7109375" style="8" customWidth="1"/>
    <col min="10" max="259" width="9.140625" style="8"/>
    <col min="260" max="260" width="34.140625" style="8" customWidth="1"/>
    <col min="261" max="515" width="9.140625" style="8"/>
    <col min="516" max="516" width="34.140625" style="8" customWidth="1"/>
    <col min="517" max="771" width="9.140625" style="8"/>
    <col min="772" max="772" width="34.140625" style="8" customWidth="1"/>
    <col min="773" max="1027" width="9.140625" style="8"/>
    <col min="1028" max="1028" width="34.140625" style="8" customWidth="1"/>
    <col min="1029" max="1283" width="9.140625" style="8"/>
    <col min="1284" max="1284" width="34.140625" style="8" customWidth="1"/>
    <col min="1285" max="1539" width="9.140625" style="8"/>
    <col min="1540" max="1540" width="34.140625" style="8" customWidth="1"/>
    <col min="1541" max="1795" width="9.140625" style="8"/>
    <col min="1796" max="1796" width="34.140625" style="8" customWidth="1"/>
    <col min="1797" max="2051" width="9.140625" style="8"/>
    <col min="2052" max="2052" width="34.140625" style="8" customWidth="1"/>
    <col min="2053" max="2307" width="9.140625" style="8"/>
    <col min="2308" max="2308" width="34.140625" style="8" customWidth="1"/>
    <col min="2309" max="2563" width="9.140625" style="8"/>
    <col min="2564" max="2564" width="34.140625" style="8" customWidth="1"/>
    <col min="2565" max="2819" width="9.140625" style="8"/>
    <col min="2820" max="2820" width="34.140625" style="8" customWidth="1"/>
    <col min="2821" max="3075" width="9.140625" style="8"/>
    <col min="3076" max="3076" width="34.140625" style="8" customWidth="1"/>
    <col min="3077" max="3331" width="9.140625" style="8"/>
    <col min="3332" max="3332" width="34.140625" style="8" customWidth="1"/>
    <col min="3333" max="3587" width="9.140625" style="8"/>
    <col min="3588" max="3588" width="34.140625" style="8" customWidth="1"/>
    <col min="3589" max="3843" width="9.140625" style="8"/>
    <col min="3844" max="3844" width="34.140625" style="8" customWidth="1"/>
    <col min="3845" max="4099" width="9.140625" style="8"/>
    <col min="4100" max="4100" width="34.140625" style="8" customWidth="1"/>
    <col min="4101" max="4355" width="9.140625" style="8"/>
    <col min="4356" max="4356" width="34.140625" style="8" customWidth="1"/>
    <col min="4357" max="4611" width="9.140625" style="8"/>
    <col min="4612" max="4612" width="34.140625" style="8" customWidth="1"/>
    <col min="4613" max="4867" width="9.140625" style="8"/>
    <col min="4868" max="4868" width="34.140625" style="8" customWidth="1"/>
    <col min="4869" max="5123" width="9.140625" style="8"/>
    <col min="5124" max="5124" width="34.140625" style="8" customWidth="1"/>
    <col min="5125" max="5379" width="9.140625" style="8"/>
    <col min="5380" max="5380" width="34.140625" style="8" customWidth="1"/>
    <col min="5381" max="5635" width="9.140625" style="8"/>
    <col min="5636" max="5636" width="34.140625" style="8" customWidth="1"/>
    <col min="5637" max="5891" width="9.140625" style="8"/>
    <col min="5892" max="5892" width="34.140625" style="8" customWidth="1"/>
    <col min="5893" max="6147" width="9.140625" style="8"/>
    <col min="6148" max="6148" width="34.140625" style="8" customWidth="1"/>
    <col min="6149" max="6403" width="9.140625" style="8"/>
    <col min="6404" max="6404" width="34.140625" style="8" customWidth="1"/>
    <col min="6405" max="6659" width="9.140625" style="8"/>
    <col min="6660" max="6660" width="34.140625" style="8" customWidth="1"/>
    <col min="6661" max="6915" width="9.140625" style="8"/>
    <col min="6916" max="6916" width="34.140625" style="8" customWidth="1"/>
    <col min="6917" max="7171" width="9.140625" style="8"/>
    <col min="7172" max="7172" width="34.140625" style="8" customWidth="1"/>
    <col min="7173" max="7427" width="9.140625" style="8"/>
    <col min="7428" max="7428" width="34.140625" style="8" customWidth="1"/>
    <col min="7429" max="7683" width="9.140625" style="8"/>
    <col min="7684" max="7684" width="34.140625" style="8" customWidth="1"/>
    <col min="7685" max="7939" width="9.140625" style="8"/>
    <col min="7940" max="7940" width="34.140625" style="8" customWidth="1"/>
    <col min="7941" max="8195" width="9.140625" style="8"/>
    <col min="8196" max="8196" width="34.140625" style="8" customWidth="1"/>
    <col min="8197" max="8451" width="9.140625" style="8"/>
    <col min="8452" max="8452" width="34.140625" style="8" customWidth="1"/>
    <col min="8453" max="8707" width="9.140625" style="8"/>
    <col min="8708" max="8708" width="34.140625" style="8" customWidth="1"/>
    <col min="8709" max="8963" width="9.140625" style="8"/>
    <col min="8964" max="8964" width="34.140625" style="8" customWidth="1"/>
    <col min="8965" max="9219" width="9.140625" style="8"/>
    <col min="9220" max="9220" width="34.140625" style="8" customWidth="1"/>
    <col min="9221" max="9475" width="9.140625" style="8"/>
    <col min="9476" max="9476" width="34.140625" style="8" customWidth="1"/>
    <col min="9477" max="9731" width="9.140625" style="8"/>
    <col min="9732" max="9732" width="34.140625" style="8" customWidth="1"/>
    <col min="9733" max="9987" width="9.140625" style="8"/>
    <col min="9988" max="9988" width="34.140625" style="8" customWidth="1"/>
    <col min="9989" max="10243" width="9.140625" style="8"/>
    <col min="10244" max="10244" width="34.140625" style="8" customWidth="1"/>
    <col min="10245" max="10499" width="9.140625" style="8"/>
    <col min="10500" max="10500" width="34.140625" style="8" customWidth="1"/>
    <col min="10501" max="10755" width="9.140625" style="8"/>
    <col min="10756" max="10756" width="34.140625" style="8" customWidth="1"/>
    <col min="10757" max="11011" width="9.140625" style="8"/>
    <col min="11012" max="11012" width="34.140625" style="8" customWidth="1"/>
    <col min="11013" max="11267" width="9.140625" style="8"/>
    <col min="11268" max="11268" width="34.140625" style="8" customWidth="1"/>
    <col min="11269" max="11523" width="9.140625" style="8"/>
    <col min="11524" max="11524" width="34.140625" style="8" customWidth="1"/>
    <col min="11525" max="11779" width="9.140625" style="8"/>
    <col min="11780" max="11780" width="34.140625" style="8" customWidth="1"/>
    <col min="11781" max="12035" width="9.140625" style="8"/>
    <col min="12036" max="12036" width="34.140625" style="8" customWidth="1"/>
    <col min="12037" max="12291" width="9.140625" style="8"/>
    <col min="12292" max="12292" width="34.140625" style="8" customWidth="1"/>
    <col min="12293" max="12547" width="9.140625" style="8"/>
    <col min="12548" max="12548" width="34.140625" style="8" customWidth="1"/>
    <col min="12549" max="12803" width="9.140625" style="8"/>
    <col min="12804" max="12804" width="34.140625" style="8" customWidth="1"/>
    <col min="12805" max="13059" width="9.140625" style="8"/>
    <col min="13060" max="13060" width="34.140625" style="8" customWidth="1"/>
    <col min="13061" max="13315" width="9.140625" style="8"/>
    <col min="13316" max="13316" width="34.140625" style="8" customWidth="1"/>
    <col min="13317" max="13571" width="9.140625" style="8"/>
    <col min="13572" max="13572" width="34.140625" style="8" customWidth="1"/>
    <col min="13573" max="13827" width="9.140625" style="8"/>
    <col min="13828" max="13828" width="34.140625" style="8" customWidth="1"/>
    <col min="13829" max="14083" width="9.140625" style="8"/>
    <col min="14084" max="14084" width="34.140625" style="8" customWidth="1"/>
    <col min="14085" max="14339" width="9.140625" style="8"/>
    <col min="14340" max="14340" width="34.140625" style="8" customWidth="1"/>
    <col min="14341" max="14595" width="9.140625" style="8"/>
    <col min="14596" max="14596" width="34.140625" style="8" customWidth="1"/>
    <col min="14597" max="14851" width="9.140625" style="8"/>
    <col min="14852" max="14852" width="34.140625" style="8" customWidth="1"/>
    <col min="14853" max="15107" width="9.140625" style="8"/>
    <col min="15108" max="15108" width="34.140625" style="8" customWidth="1"/>
    <col min="15109" max="15363" width="9.140625" style="8"/>
    <col min="15364" max="15364" width="34.140625" style="8" customWidth="1"/>
    <col min="15365" max="15619" width="9.140625" style="8"/>
    <col min="15620" max="15620" width="34.140625" style="8" customWidth="1"/>
    <col min="15621" max="15875" width="9.140625" style="8"/>
    <col min="15876" max="15876" width="34.140625" style="8" customWidth="1"/>
    <col min="15877" max="16131" width="9.140625" style="8"/>
    <col min="16132" max="16132" width="34.140625" style="8" customWidth="1"/>
    <col min="16133" max="16384" width="9.140625" style="8"/>
  </cols>
  <sheetData>
    <row r="1" spans="1:8" ht="15" x14ac:dyDescent="0.25">
      <c r="A1" s="21" t="s">
        <v>0</v>
      </c>
      <c r="B1" s="21"/>
      <c r="C1" s="21"/>
    </row>
    <row r="2" spans="1:8" ht="15" x14ac:dyDescent="0.25">
      <c r="A2" s="43" t="s">
        <v>99</v>
      </c>
      <c r="B2" s="21"/>
      <c r="C2" s="21"/>
    </row>
    <row r="3" spans="1:8" ht="15" x14ac:dyDescent="0.25">
      <c r="A3" s="21" t="s">
        <v>111</v>
      </c>
      <c r="B3" s="21"/>
      <c r="C3" s="21"/>
      <c r="D3" s="7"/>
      <c r="E3" s="7"/>
    </row>
    <row r="4" spans="1:8" x14ac:dyDescent="0.2">
      <c r="A4" s="7"/>
      <c r="B4" s="7"/>
      <c r="C4" s="7"/>
      <c r="D4" s="7"/>
      <c r="E4" s="7"/>
    </row>
    <row r="5" spans="1:8" x14ac:dyDescent="0.2">
      <c r="A5" s="11"/>
      <c r="B5" s="11" t="s">
        <v>48</v>
      </c>
      <c r="C5" s="24" t="s">
        <v>59</v>
      </c>
      <c r="D5" s="11" t="s">
        <v>59</v>
      </c>
      <c r="E5" s="11" t="s">
        <v>59</v>
      </c>
      <c r="F5" s="24" t="s">
        <v>105</v>
      </c>
      <c r="G5" s="24" t="s">
        <v>106</v>
      </c>
      <c r="H5" s="24" t="s">
        <v>107</v>
      </c>
    </row>
    <row r="6" spans="1:8" x14ac:dyDescent="0.2">
      <c r="A6" s="11"/>
      <c r="B6" s="11" t="s">
        <v>115</v>
      </c>
      <c r="C6" s="24" t="s">
        <v>67</v>
      </c>
      <c r="D6" s="11" t="s">
        <v>104</v>
      </c>
      <c r="E6" s="11" t="s">
        <v>67</v>
      </c>
      <c r="F6" s="24" t="s">
        <v>67</v>
      </c>
      <c r="G6" s="24" t="s">
        <v>67</v>
      </c>
      <c r="H6" s="24" t="s">
        <v>67</v>
      </c>
    </row>
    <row r="7" spans="1:8" x14ac:dyDescent="0.2">
      <c r="A7" s="11"/>
      <c r="B7" s="11" t="s">
        <v>56</v>
      </c>
      <c r="C7" s="24" t="s">
        <v>49</v>
      </c>
      <c r="D7" s="11" t="s">
        <v>57</v>
      </c>
      <c r="E7" s="11" t="s">
        <v>58</v>
      </c>
      <c r="F7" s="24" t="s">
        <v>49</v>
      </c>
      <c r="G7" s="24" t="s">
        <v>49</v>
      </c>
      <c r="H7" s="24" t="s">
        <v>49</v>
      </c>
    </row>
    <row r="8" spans="1:8" x14ac:dyDescent="0.2">
      <c r="A8" s="11"/>
      <c r="B8" s="11"/>
      <c r="C8" s="11"/>
      <c r="D8" s="11"/>
      <c r="E8" s="11"/>
    </row>
    <row r="9" spans="1:8" x14ac:dyDescent="0.2">
      <c r="A9" s="7" t="s">
        <v>7</v>
      </c>
      <c r="B9" s="7"/>
      <c r="C9" s="7"/>
      <c r="D9" s="13"/>
      <c r="E9" s="13"/>
    </row>
    <row r="10" spans="1:8" x14ac:dyDescent="0.2">
      <c r="D10" s="5"/>
      <c r="E10" s="5"/>
    </row>
    <row r="11" spans="1:8" x14ac:dyDescent="0.2">
      <c r="A11" s="8" t="s">
        <v>229</v>
      </c>
      <c r="B11" s="5">
        <v>450</v>
      </c>
      <c r="C11" s="6"/>
      <c r="D11" s="5"/>
      <c r="E11" s="5"/>
      <c r="F11" s="6"/>
      <c r="G11" s="6">
        <f>F11</f>
        <v>0</v>
      </c>
      <c r="H11" s="6">
        <f>G11</f>
        <v>0</v>
      </c>
    </row>
    <row r="12" spans="1:8" x14ac:dyDescent="0.2">
      <c r="B12" s="5"/>
      <c r="C12" s="6"/>
      <c r="D12" s="5"/>
      <c r="E12" s="5"/>
      <c r="F12" s="6"/>
      <c r="G12" s="6">
        <f t="shared" ref="G12:H12" si="0">F12</f>
        <v>0</v>
      </c>
      <c r="H12" s="6">
        <f t="shared" si="0"/>
        <v>0</v>
      </c>
    </row>
    <row r="13" spans="1:8" x14ac:dyDescent="0.2">
      <c r="B13" s="5"/>
      <c r="C13" s="6"/>
      <c r="D13" s="5"/>
      <c r="E13" s="5"/>
      <c r="F13" s="6"/>
      <c r="G13" s="6">
        <f t="shared" ref="G13:H13" si="1">F13</f>
        <v>0</v>
      </c>
      <c r="H13" s="6">
        <f t="shared" si="1"/>
        <v>0</v>
      </c>
    </row>
    <row r="14" spans="1:8" x14ac:dyDescent="0.2">
      <c r="B14" s="5"/>
      <c r="C14" s="6"/>
      <c r="D14" s="14"/>
      <c r="E14" s="14"/>
      <c r="F14" s="6"/>
      <c r="G14" s="6"/>
    </row>
    <row r="15" spans="1:8" x14ac:dyDescent="0.2">
      <c r="B15" s="16">
        <f>SUM(B11:B14)</f>
        <v>450</v>
      </c>
      <c r="C15" s="16">
        <f>SUM(C12:C14)</f>
        <v>0</v>
      </c>
      <c r="D15" s="15">
        <f>SUM(D12:D14)</f>
        <v>0</v>
      </c>
      <c r="E15" s="15">
        <f>SUM(E11:E14)</f>
        <v>0</v>
      </c>
      <c r="F15" s="16">
        <f>SUM(F11:F14)</f>
        <v>0</v>
      </c>
      <c r="G15" s="16">
        <f>SUM(G11:G14)</f>
        <v>0</v>
      </c>
      <c r="H15" s="16">
        <f>SUM(H11:H14)</f>
        <v>0</v>
      </c>
    </row>
    <row r="16" spans="1:8" x14ac:dyDescent="0.2">
      <c r="B16" s="5"/>
      <c r="C16" s="6"/>
      <c r="D16" s="5"/>
      <c r="E16" s="5"/>
      <c r="F16" s="6"/>
      <c r="G16" s="6"/>
    </row>
    <row r="17" spans="1:8" x14ac:dyDescent="0.2">
      <c r="A17" s="7" t="s">
        <v>9</v>
      </c>
      <c r="B17" s="13"/>
      <c r="C17" s="6"/>
      <c r="D17" s="5"/>
      <c r="E17" s="5"/>
      <c r="F17" s="6"/>
      <c r="G17" s="6"/>
    </row>
    <row r="18" spans="1:8" x14ac:dyDescent="0.2">
      <c r="B18" s="5"/>
      <c r="C18" s="6"/>
      <c r="D18" s="5"/>
      <c r="E18" s="5"/>
      <c r="F18" s="6"/>
      <c r="G18" s="6"/>
    </row>
    <row r="19" spans="1:8" x14ac:dyDescent="0.2">
      <c r="A19" s="8" t="s">
        <v>35</v>
      </c>
      <c r="B19" s="5">
        <v>217</v>
      </c>
      <c r="C19" s="6">
        <v>300</v>
      </c>
      <c r="D19" s="5"/>
      <c r="E19" s="5">
        <v>300</v>
      </c>
      <c r="F19" s="6">
        <v>300</v>
      </c>
      <c r="G19" s="6">
        <f t="shared" ref="G19:H19" si="2">F19</f>
        <v>300</v>
      </c>
      <c r="H19" s="6">
        <f t="shared" si="2"/>
        <v>300</v>
      </c>
    </row>
    <row r="20" spans="1:8" x14ac:dyDescent="0.2">
      <c r="B20" s="5"/>
      <c r="C20" s="6"/>
      <c r="D20" s="5"/>
      <c r="E20" s="5"/>
      <c r="F20" s="6"/>
      <c r="G20" s="6">
        <f t="shared" ref="G20:H20" si="3">F20</f>
        <v>0</v>
      </c>
      <c r="H20" s="6">
        <f t="shared" si="3"/>
        <v>0</v>
      </c>
    </row>
    <row r="21" spans="1:8" x14ac:dyDescent="0.2">
      <c r="A21" s="8" t="s">
        <v>22</v>
      </c>
      <c r="B21" s="5"/>
      <c r="C21" s="6"/>
      <c r="D21" s="5"/>
      <c r="E21" s="5"/>
      <c r="F21" s="6">
        <v>700</v>
      </c>
      <c r="G21" s="6">
        <f t="shared" ref="G21:H21" si="4">F21</f>
        <v>700</v>
      </c>
      <c r="H21" s="6">
        <f t="shared" si="4"/>
        <v>700</v>
      </c>
    </row>
    <row r="22" spans="1:8" x14ac:dyDescent="0.2">
      <c r="B22" s="5"/>
      <c r="C22" s="6"/>
      <c r="D22" s="14"/>
      <c r="E22" s="14"/>
      <c r="F22" s="6"/>
      <c r="G22" s="6"/>
    </row>
    <row r="23" spans="1:8" x14ac:dyDescent="0.2">
      <c r="B23" s="15">
        <f t="shared" ref="B23:H23" si="5">SUM(B19:B21)</f>
        <v>217</v>
      </c>
      <c r="C23" s="16">
        <f t="shared" si="5"/>
        <v>300</v>
      </c>
      <c r="D23" s="15">
        <f t="shared" si="5"/>
        <v>0</v>
      </c>
      <c r="E23" s="15">
        <f t="shared" si="5"/>
        <v>300</v>
      </c>
      <c r="F23" s="16">
        <f t="shared" si="5"/>
        <v>1000</v>
      </c>
      <c r="G23" s="16">
        <f t="shared" si="5"/>
        <v>1000</v>
      </c>
      <c r="H23" s="16">
        <f t="shared" si="5"/>
        <v>1000</v>
      </c>
    </row>
    <row r="24" spans="1:8" x14ac:dyDescent="0.2">
      <c r="B24" s="18"/>
      <c r="C24" s="18"/>
      <c r="D24" s="17"/>
      <c r="E24" s="17"/>
      <c r="F24" s="18"/>
      <c r="G24" s="18"/>
      <c r="H24" s="18"/>
    </row>
    <row r="25" spans="1:8" x14ac:dyDescent="0.2">
      <c r="B25" s="6"/>
      <c r="C25" s="6"/>
      <c r="D25" s="14"/>
      <c r="E25" s="5"/>
      <c r="F25" s="6"/>
      <c r="G25" s="6"/>
    </row>
    <row r="26" spans="1:8" ht="13.5" thickBot="1" x14ac:dyDescent="0.25">
      <c r="A26" s="7" t="s">
        <v>19</v>
      </c>
      <c r="B26" s="19">
        <f t="shared" ref="B26:H26" si="6">B15-B23</f>
        <v>233</v>
      </c>
      <c r="C26" s="20">
        <f t="shared" si="6"/>
        <v>-300</v>
      </c>
      <c r="D26" s="19">
        <f t="shared" si="6"/>
        <v>0</v>
      </c>
      <c r="E26" s="19">
        <f t="shared" si="6"/>
        <v>-300</v>
      </c>
      <c r="F26" s="20">
        <f t="shared" si="6"/>
        <v>-1000</v>
      </c>
      <c r="G26" s="20">
        <f t="shared" si="6"/>
        <v>-1000</v>
      </c>
      <c r="H26" s="20">
        <f t="shared" si="6"/>
        <v>-1000</v>
      </c>
    </row>
    <row r="27" spans="1:8" ht="13.5" thickTop="1" x14ac:dyDescent="0.2">
      <c r="B27" s="5"/>
      <c r="C27" s="5"/>
      <c r="D27" s="5"/>
      <c r="E27" s="5"/>
      <c r="F27" s="6"/>
      <c r="G27" s="6"/>
    </row>
    <row r="28" spans="1:8" x14ac:dyDescent="0.2">
      <c r="A28" s="7" t="s">
        <v>75</v>
      </c>
      <c r="D28" s="5"/>
      <c r="E28" s="5"/>
    </row>
    <row r="30" spans="1:8" x14ac:dyDescent="0.2">
      <c r="A30" s="8" t="s">
        <v>113</v>
      </c>
    </row>
  </sheetData>
  <pageMargins left="0.7" right="0.7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pane xSplit="1" ySplit="7" topLeftCell="B49" activePane="bottomRight" state="frozen"/>
      <selection pane="topRight" activeCell="B1" sqref="B1"/>
      <selection pane="bottomLeft" activeCell="A8" sqref="A8"/>
      <selection pane="bottomRight" activeCell="H68" sqref="H68"/>
    </sheetView>
  </sheetViews>
  <sheetFormatPr defaultRowHeight="14.25" x14ac:dyDescent="0.2"/>
  <cols>
    <col min="1" max="1" width="38.42578125" style="26" customWidth="1"/>
    <col min="2" max="7" width="9.7109375" style="26" customWidth="1"/>
    <col min="8" max="8" width="9.7109375" style="28" customWidth="1"/>
    <col min="9" max="253" width="9.140625" style="26"/>
    <col min="254" max="254" width="38.42578125" style="26" customWidth="1"/>
    <col min="255" max="509" width="9.140625" style="26"/>
    <col min="510" max="510" width="38.42578125" style="26" customWidth="1"/>
    <col min="511" max="765" width="9.140625" style="26"/>
    <col min="766" max="766" width="38.42578125" style="26" customWidth="1"/>
    <col min="767" max="1021" width="9.140625" style="26"/>
    <col min="1022" max="1022" width="38.42578125" style="26" customWidth="1"/>
    <col min="1023" max="1277" width="9.140625" style="26"/>
    <col min="1278" max="1278" width="38.42578125" style="26" customWidth="1"/>
    <col min="1279" max="1533" width="9.140625" style="26"/>
    <col min="1534" max="1534" width="38.42578125" style="26" customWidth="1"/>
    <col min="1535" max="1789" width="9.140625" style="26"/>
    <col min="1790" max="1790" width="38.42578125" style="26" customWidth="1"/>
    <col min="1791" max="2045" width="9.140625" style="26"/>
    <col min="2046" max="2046" width="38.42578125" style="26" customWidth="1"/>
    <col min="2047" max="2301" width="9.140625" style="26"/>
    <col min="2302" max="2302" width="38.42578125" style="26" customWidth="1"/>
    <col min="2303" max="2557" width="9.140625" style="26"/>
    <col min="2558" max="2558" width="38.42578125" style="26" customWidth="1"/>
    <col min="2559" max="2813" width="9.140625" style="26"/>
    <col min="2814" max="2814" width="38.42578125" style="26" customWidth="1"/>
    <col min="2815" max="3069" width="9.140625" style="26"/>
    <col min="3070" max="3070" width="38.42578125" style="26" customWidth="1"/>
    <col min="3071" max="3325" width="9.140625" style="26"/>
    <col min="3326" max="3326" width="38.42578125" style="26" customWidth="1"/>
    <col min="3327" max="3581" width="9.140625" style="26"/>
    <col min="3582" max="3582" width="38.42578125" style="26" customWidth="1"/>
    <col min="3583" max="3837" width="9.140625" style="26"/>
    <col min="3838" max="3838" width="38.42578125" style="26" customWidth="1"/>
    <col min="3839" max="4093" width="9.140625" style="26"/>
    <col min="4094" max="4094" width="38.42578125" style="26" customWidth="1"/>
    <col min="4095" max="4349" width="9.140625" style="26"/>
    <col min="4350" max="4350" width="38.42578125" style="26" customWidth="1"/>
    <col min="4351" max="4605" width="9.140625" style="26"/>
    <col min="4606" max="4606" width="38.42578125" style="26" customWidth="1"/>
    <col min="4607" max="4861" width="9.140625" style="26"/>
    <col min="4862" max="4862" width="38.42578125" style="26" customWidth="1"/>
    <col min="4863" max="5117" width="9.140625" style="26"/>
    <col min="5118" max="5118" width="38.42578125" style="26" customWidth="1"/>
    <col min="5119" max="5373" width="9.140625" style="26"/>
    <col min="5374" max="5374" width="38.42578125" style="26" customWidth="1"/>
    <col min="5375" max="5629" width="9.140625" style="26"/>
    <col min="5630" max="5630" width="38.42578125" style="26" customWidth="1"/>
    <col min="5631" max="5885" width="9.140625" style="26"/>
    <col min="5886" max="5886" width="38.42578125" style="26" customWidth="1"/>
    <col min="5887" max="6141" width="9.140625" style="26"/>
    <col min="6142" max="6142" width="38.42578125" style="26" customWidth="1"/>
    <col min="6143" max="6397" width="9.140625" style="26"/>
    <col min="6398" max="6398" width="38.42578125" style="26" customWidth="1"/>
    <col min="6399" max="6653" width="9.140625" style="26"/>
    <col min="6654" max="6654" width="38.42578125" style="26" customWidth="1"/>
    <col min="6655" max="6909" width="9.140625" style="26"/>
    <col min="6910" max="6910" width="38.42578125" style="26" customWidth="1"/>
    <col min="6911" max="7165" width="9.140625" style="26"/>
    <col min="7166" max="7166" width="38.42578125" style="26" customWidth="1"/>
    <col min="7167" max="7421" width="9.140625" style="26"/>
    <col min="7422" max="7422" width="38.42578125" style="26" customWidth="1"/>
    <col min="7423" max="7677" width="9.140625" style="26"/>
    <col min="7678" max="7678" width="38.42578125" style="26" customWidth="1"/>
    <col min="7679" max="7933" width="9.140625" style="26"/>
    <col min="7934" max="7934" width="38.42578125" style="26" customWidth="1"/>
    <col min="7935" max="8189" width="9.140625" style="26"/>
    <col min="8190" max="8190" width="38.42578125" style="26" customWidth="1"/>
    <col min="8191" max="8445" width="9.140625" style="26"/>
    <col min="8446" max="8446" width="38.42578125" style="26" customWidth="1"/>
    <col min="8447" max="8701" width="9.140625" style="26"/>
    <col min="8702" max="8702" width="38.42578125" style="26" customWidth="1"/>
    <col min="8703" max="8957" width="9.140625" style="26"/>
    <col min="8958" max="8958" width="38.42578125" style="26" customWidth="1"/>
    <col min="8959" max="9213" width="9.140625" style="26"/>
    <col min="9214" max="9214" width="38.42578125" style="26" customWidth="1"/>
    <col min="9215" max="9469" width="9.140625" style="26"/>
    <col min="9470" max="9470" width="38.42578125" style="26" customWidth="1"/>
    <col min="9471" max="9725" width="9.140625" style="26"/>
    <col min="9726" max="9726" width="38.42578125" style="26" customWidth="1"/>
    <col min="9727" max="9981" width="9.140625" style="26"/>
    <col min="9982" max="9982" width="38.42578125" style="26" customWidth="1"/>
    <col min="9983" max="10237" width="9.140625" style="26"/>
    <col min="10238" max="10238" width="38.42578125" style="26" customWidth="1"/>
    <col min="10239" max="10493" width="9.140625" style="26"/>
    <col min="10494" max="10494" width="38.42578125" style="26" customWidth="1"/>
    <col min="10495" max="10749" width="9.140625" style="26"/>
    <col min="10750" max="10750" width="38.42578125" style="26" customWidth="1"/>
    <col min="10751" max="11005" width="9.140625" style="26"/>
    <col min="11006" max="11006" width="38.42578125" style="26" customWidth="1"/>
    <col min="11007" max="11261" width="9.140625" style="26"/>
    <col min="11262" max="11262" width="38.42578125" style="26" customWidth="1"/>
    <col min="11263" max="11517" width="9.140625" style="26"/>
    <col min="11518" max="11518" width="38.42578125" style="26" customWidth="1"/>
    <col min="11519" max="11773" width="9.140625" style="26"/>
    <col min="11774" max="11774" width="38.42578125" style="26" customWidth="1"/>
    <col min="11775" max="12029" width="9.140625" style="26"/>
    <col min="12030" max="12030" width="38.42578125" style="26" customWidth="1"/>
    <col min="12031" max="12285" width="9.140625" style="26"/>
    <col min="12286" max="12286" width="38.42578125" style="26" customWidth="1"/>
    <col min="12287" max="12541" width="9.140625" style="26"/>
    <col min="12542" max="12542" width="38.42578125" style="26" customWidth="1"/>
    <col min="12543" max="12797" width="9.140625" style="26"/>
    <col min="12798" max="12798" width="38.42578125" style="26" customWidth="1"/>
    <col min="12799" max="13053" width="9.140625" style="26"/>
    <col min="13054" max="13054" width="38.42578125" style="26" customWidth="1"/>
    <col min="13055" max="13309" width="9.140625" style="26"/>
    <col min="13310" max="13310" width="38.42578125" style="26" customWidth="1"/>
    <col min="13311" max="13565" width="9.140625" style="26"/>
    <col min="13566" max="13566" width="38.42578125" style="26" customWidth="1"/>
    <col min="13567" max="13821" width="9.140625" style="26"/>
    <col min="13822" max="13822" width="38.42578125" style="26" customWidth="1"/>
    <col min="13823" max="14077" width="9.140625" style="26"/>
    <col min="14078" max="14078" width="38.42578125" style="26" customWidth="1"/>
    <col min="14079" max="14333" width="9.140625" style="26"/>
    <col min="14334" max="14334" width="38.42578125" style="26" customWidth="1"/>
    <col min="14335" max="14589" width="9.140625" style="26"/>
    <col min="14590" max="14590" width="38.42578125" style="26" customWidth="1"/>
    <col min="14591" max="14845" width="9.140625" style="26"/>
    <col min="14846" max="14846" width="38.42578125" style="26" customWidth="1"/>
    <col min="14847" max="15101" width="9.140625" style="26"/>
    <col min="15102" max="15102" width="38.42578125" style="26" customWidth="1"/>
    <col min="15103" max="15357" width="9.140625" style="26"/>
    <col min="15358" max="15358" width="38.42578125" style="26" customWidth="1"/>
    <col min="15359" max="15613" width="9.140625" style="26"/>
    <col min="15614" max="15614" width="38.42578125" style="26" customWidth="1"/>
    <col min="15615" max="15869" width="9.140625" style="26"/>
    <col min="15870" max="15870" width="38.42578125" style="26" customWidth="1"/>
    <col min="15871" max="16125" width="9.140625" style="26"/>
    <col min="16126" max="16126" width="38.42578125" style="26" customWidth="1"/>
    <col min="16127" max="16384" width="9.140625" style="26"/>
  </cols>
  <sheetData>
    <row r="1" spans="1:8" ht="15" x14ac:dyDescent="0.25">
      <c r="A1" s="21" t="s">
        <v>0</v>
      </c>
      <c r="B1" s="21"/>
      <c r="C1" s="21"/>
    </row>
    <row r="2" spans="1:8" ht="15" x14ac:dyDescent="0.25">
      <c r="A2" s="43" t="s">
        <v>99</v>
      </c>
      <c r="B2" s="21"/>
      <c r="C2" s="21"/>
    </row>
    <row r="3" spans="1:8" ht="15" x14ac:dyDescent="0.25">
      <c r="A3" s="21" t="s">
        <v>103</v>
      </c>
      <c r="B3" s="21"/>
      <c r="C3" s="21"/>
      <c r="D3" s="21"/>
      <c r="E3" s="21"/>
    </row>
    <row r="4" spans="1:8" ht="15" x14ac:dyDescent="0.25">
      <c r="A4" s="21"/>
      <c r="B4" s="21"/>
      <c r="C4" s="21"/>
      <c r="D4" s="21"/>
      <c r="E4" s="21"/>
    </row>
    <row r="5" spans="1:8" ht="15" x14ac:dyDescent="0.25">
      <c r="A5" s="21"/>
      <c r="B5" s="11" t="s">
        <v>48</v>
      </c>
      <c r="C5" s="24" t="s">
        <v>59</v>
      </c>
      <c r="D5" s="11" t="s">
        <v>59</v>
      </c>
      <c r="E5" s="11" t="s">
        <v>59</v>
      </c>
      <c r="F5" s="24" t="s">
        <v>105</v>
      </c>
      <c r="G5" s="24" t="s">
        <v>106</v>
      </c>
      <c r="H5" s="24" t="s">
        <v>107</v>
      </c>
    </row>
    <row r="6" spans="1:8" s="29" customFormat="1" ht="15" x14ac:dyDescent="0.25">
      <c r="B6" s="11" t="s">
        <v>115</v>
      </c>
      <c r="C6" s="24" t="s">
        <v>67</v>
      </c>
      <c r="D6" s="11" t="s">
        <v>104</v>
      </c>
      <c r="E6" s="11" t="s">
        <v>67</v>
      </c>
      <c r="F6" s="24" t="s">
        <v>67</v>
      </c>
      <c r="G6" s="24" t="s">
        <v>67</v>
      </c>
      <c r="H6" s="24" t="s">
        <v>67</v>
      </c>
    </row>
    <row r="7" spans="1:8" s="29" customFormat="1" ht="15" x14ac:dyDescent="0.25">
      <c r="B7" s="11" t="s">
        <v>56</v>
      </c>
      <c r="C7" s="24" t="s">
        <v>49</v>
      </c>
      <c r="D7" s="11" t="s">
        <v>57</v>
      </c>
      <c r="E7" s="11" t="s">
        <v>58</v>
      </c>
      <c r="F7" s="24" t="s">
        <v>49</v>
      </c>
      <c r="G7" s="24" t="s">
        <v>49</v>
      </c>
      <c r="H7" s="24" t="s">
        <v>49</v>
      </c>
    </row>
    <row r="8" spans="1:8" ht="15" x14ac:dyDescent="0.25">
      <c r="A8" s="29"/>
      <c r="B8" s="29"/>
      <c r="C8" s="28"/>
      <c r="D8" s="29"/>
      <c r="E8" s="29"/>
    </row>
    <row r="9" spans="1:8" s="8" customFormat="1" ht="12.75" x14ac:dyDescent="0.2">
      <c r="A9" s="7" t="s">
        <v>7</v>
      </c>
      <c r="B9" s="13"/>
      <c r="C9" s="6"/>
      <c r="D9" s="13"/>
      <c r="E9" s="13"/>
      <c r="H9" s="6"/>
    </row>
    <row r="10" spans="1:8" s="8" customFormat="1" ht="12.75" x14ac:dyDescent="0.2">
      <c r="B10" s="5"/>
      <c r="C10" s="6"/>
      <c r="D10" s="5"/>
      <c r="E10" s="5"/>
      <c r="H10" s="6"/>
    </row>
    <row r="11" spans="1:8" s="8" customFormat="1" ht="12.75" x14ac:dyDescent="0.2">
      <c r="A11" s="8" t="s">
        <v>2</v>
      </c>
      <c r="B11" s="5">
        <v>13297</v>
      </c>
      <c r="C11" s="6">
        <v>1000</v>
      </c>
      <c r="D11" s="5">
        <v>75</v>
      </c>
      <c r="E11" s="5">
        <v>150</v>
      </c>
      <c r="F11" s="22">
        <v>150</v>
      </c>
      <c r="G11" s="5">
        <v>150</v>
      </c>
      <c r="H11" s="6">
        <v>150</v>
      </c>
    </row>
    <row r="12" spans="1:8" s="8" customFormat="1" ht="12.75" x14ac:dyDescent="0.2">
      <c r="A12" s="8" t="s">
        <v>8</v>
      </c>
      <c r="B12" s="5">
        <v>4</v>
      </c>
      <c r="C12" s="6">
        <v>750</v>
      </c>
      <c r="D12" s="5">
        <v>3</v>
      </c>
      <c r="E12" s="5">
        <v>6</v>
      </c>
      <c r="F12" s="22">
        <v>750</v>
      </c>
      <c r="G12" s="5">
        <v>750</v>
      </c>
      <c r="H12" s="6">
        <v>750</v>
      </c>
    </row>
    <row r="13" spans="1:8" s="8" customFormat="1" ht="12.75" x14ac:dyDescent="0.2">
      <c r="A13" s="8" t="s">
        <v>72</v>
      </c>
      <c r="B13" s="5">
        <v>1590</v>
      </c>
      <c r="C13" s="6">
        <v>1600</v>
      </c>
      <c r="D13" s="5">
        <v>1475</v>
      </c>
      <c r="E13" s="5">
        <v>1505</v>
      </c>
      <c r="F13" s="22">
        <v>1400</v>
      </c>
      <c r="G13" s="5">
        <v>1400</v>
      </c>
      <c r="H13" s="6">
        <v>1400</v>
      </c>
    </row>
    <row r="14" spans="1:8" s="8" customFormat="1" ht="12.75" x14ac:dyDescent="0.2">
      <c r="A14" s="8" t="s">
        <v>23</v>
      </c>
      <c r="B14" s="5">
        <v>3324</v>
      </c>
      <c r="C14" s="6">
        <v>2700</v>
      </c>
      <c r="D14" s="5">
        <v>1272</v>
      </c>
      <c r="E14" s="5">
        <v>1500</v>
      </c>
      <c r="F14" s="22">
        <v>1500</v>
      </c>
      <c r="G14" s="5">
        <v>1500</v>
      </c>
      <c r="H14" s="6">
        <v>1500</v>
      </c>
    </row>
    <row r="15" spans="1:8" s="8" customFormat="1" ht="12.75" x14ac:dyDescent="0.2">
      <c r="A15" s="8" t="s">
        <v>5</v>
      </c>
      <c r="B15" s="5">
        <v>762</v>
      </c>
      <c r="C15" s="6"/>
      <c r="D15" s="5">
        <v>52</v>
      </c>
      <c r="E15" s="5">
        <v>100</v>
      </c>
      <c r="F15" s="22">
        <v>100</v>
      </c>
      <c r="G15" s="5">
        <v>100</v>
      </c>
      <c r="H15" s="6">
        <v>100</v>
      </c>
    </row>
    <row r="16" spans="1:8" s="8" customFormat="1" ht="12.75" x14ac:dyDescent="0.2">
      <c r="B16" s="14"/>
      <c r="C16" s="6"/>
      <c r="D16" s="14"/>
      <c r="E16" s="14"/>
      <c r="H16" s="6"/>
    </row>
    <row r="17" spans="1:8" s="8" customFormat="1" ht="12.75" x14ac:dyDescent="0.2">
      <c r="B17" s="15">
        <f t="shared" ref="B17:H17" si="0">SUM(B11:B15)</f>
        <v>18977</v>
      </c>
      <c r="C17" s="16">
        <f t="shared" si="0"/>
        <v>6050</v>
      </c>
      <c r="D17" s="15">
        <f t="shared" si="0"/>
        <v>2877</v>
      </c>
      <c r="E17" s="15">
        <f t="shared" si="0"/>
        <v>3261</v>
      </c>
      <c r="F17" s="16">
        <f t="shared" si="0"/>
        <v>3900</v>
      </c>
      <c r="G17" s="15">
        <f t="shared" si="0"/>
        <v>3900</v>
      </c>
      <c r="H17" s="16">
        <f t="shared" si="0"/>
        <v>3900</v>
      </c>
    </row>
    <row r="18" spans="1:8" s="8" customFormat="1" ht="12.75" x14ac:dyDescent="0.2">
      <c r="B18" s="5"/>
      <c r="C18" s="6"/>
      <c r="D18" s="5"/>
      <c r="E18" s="5"/>
      <c r="H18" s="6"/>
    </row>
    <row r="19" spans="1:8" s="8" customFormat="1" ht="12.75" x14ac:dyDescent="0.2">
      <c r="A19" s="7" t="s">
        <v>9</v>
      </c>
      <c r="B19" s="5"/>
      <c r="C19" s="6"/>
      <c r="D19" s="5"/>
      <c r="E19" s="5"/>
      <c r="H19" s="6"/>
    </row>
    <row r="20" spans="1:8" s="8" customFormat="1" ht="12.75" x14ac:dyDescent="0.2">
      <c r="B20" s="5"/>
      <c r="C20" s="6"/>
      <c r="D20" s="5"/>
      <c r="E20" s="5"/>
      <c r="H20" s="6"/>
    </row>
    <row r="21" spans="1:8" s="8" customFormat="1" ht="12.75" x14ac:dyDescent="0.2">
      <c r="A21" s="8" t="s">
        <v>24</v>
      </c>
      <c r="B21" s="5">
        <v>72148.98000000001</v>
      </c>
      <c r="C21" s="6">
        <v>47472</v>
      </c>
      <c r="D21" s="5">
        <v>15291.25</v>
      </c>
      <c r="E21" s="5">
        <v>28386.16</v>
      </c>
      <c r="F21" s="6">
        <v>52062.813999999998</v>
      </c>
      <c r="G21" s="6">
        <v>52062.813999999998</v>
      </c>
      <c r="H21" s="6">
        <v>54500</v>
      </c>
    </row>
    <row r="22" spans="1:8" s="8" customFormat="1" ht="12.75" x14ac:dyDescent="0.2">
      <c r="A22" s="8" t="s">
        <v>130</v>
      </c>
      <c r="B22" s="5">
        <v>3311.75</v>
      </c>
      <c r="C22" s="6">
        <v>2523</v>
      </c>
      <c r="D22" s="5">
        <v>723.73</v>
      </c>
      <c r="E22" s="5">
        <v>1447.46</v>
      </c>
      <c r="F22" s="6">
        <v>1700</v>
      </c>
      <c r="G22" s="6">
        <v>1700</v>
      </c>
      <c r="H22" s="6">
        <v>1700</v>
      </c>
    </row>
    <row r="23" spans="1:8" s="8" customFormat="1" ht="12.75" x14ac:dyDescent="0.2">
      <c r="A23" s="8" t="s">
        <v>126</v>
      </c>
      <c r="B23" s="5">
        <v>5632.15</v>
      </c>
      <c r="C23" s="6">
        <v>3737.4533333333302</v>
      </c>
      <c r="D23" s="5">
        <v>1201.7700000000004</v>
      </c>
      <c r="E23" s="5">
        <v>2403.5400000000009</v>
      </c>
      <c r="F23" s="6">
        <v>2500</v>
      </c>
      <c r="G23" s="6">
        <v>2500</v>
      </c>
      <c r="H23" s="6">
        <v>2500</v>
      </c>
    </row>
    <row r="24" spans="1:8" s="8" customFormat="1" ht="12.75" x14ac:dyDescent="0.2">
      <c r="A24" s="8" t="s">
        <v>25</v>
      </c>
      <c r="B24" s="5">
        <v>2950.2725</v>
      </c>
      <c r="C24" s="6">
        <v>2212.0266666666666</v>
      </c>
      <c r="D24" s="5">
        <v>1914.0366666666673</v>
      </c>
      <c r="E24" s="5">
        <v>3828.2366666666671</v>
      </c>
      <c r="F24" s="6">
        <v>4000</v>
      </c>
      <c r="G24" s="6">
        <v>4000</v>
      </c>
      <c r="H24" s="6">
        <v>4000</v>
      </c>
    </row>
    <row r="25" spans="1:8" s="8" customFormat="1" ht="12.75" x14ac:dyDescent="0.2">
      <c r="A25" s="8" t="s">
        <v>1</v>
      </c>
      <c r="B25" s="5">
        <v>1431.2666666666667</v>
      </c>
      <c r="C25" s="6">
        <v>2495</v>
      </c>
      <c r="D25" s="5">
        <v>536.5</v>
      </c>
      <c r="E25" s="5">
        <v>1073</v>
      </c>
      <c r="F25" s="6">
        <f>2073+250</f>
        <v>2323</v>
      </c>
      <c r="G25" s="6">
        <f>1937+250</f>
        <v>2187</v>
      </c>
      <c r="H25" s="6">
        <f>1664+250</f>
        <v>1914</v>
      </c>
    </row>
    <row r="26" spans="1:8" s="8" customFormat="1" ht="12.75" x14ac:dyDescent="0.2">
      <c r="A26" s="8" t="s">
        <v>26</v>
      </c>
      <c r="B26" s="5">
        <v>1900</v>
      </c>
      <c r="C26" s="6">
        <v>1800</v>
      </c>
      <c r="D26" s="5"/>
      <c r="E26" s="5">
        <v>1900</v>
      </c>
      <c r="F26" s="6">
        <v>2000</v>
      </c>
      <c r="G26" s="6">
        <v>2000</v>
      </c>
      <c r="H26" s="6">
        <v>2000</v>
      </c>
    </row>
    <row r="27" spans="1:8" s="8" customFormat="1" ht="12.75" x14ac:dyDescent="0.2">
      <c r="A27" s="8" t="s">
        <v>27</v>
      </c>
      <c r="B27" s="5">
        <v>1859.4333333333332</v>
      </c>
      <c r="C27" s="6">
        <v>1134.6666666666667</v>
      </c>
      <c r="D27" s="5">
        <v>844.06999999999994</v>
      </c>
      <c r="E27" s="5">
        <v>1688.1399999999999</v>
      </c>
      <c r="F27" s="6">
        <v>1100</v>
      </c>
      <c r="G27" s="6">
        <v>1100</v>
      </c>
      <c r="H27" s="6">
        <v>1100</v>
      </c>
    </row>
    <row r="28" spans="1:8" s="8" customFormat="1" ht="12.75" x14ac:dyDescent="0.2">
      <c r="A28" s="8" t="s">
        <v>28</v>
      </c>
      <c r="B28" s="5">
        <v>2199.7399999999998</v>
      </c>
      <c r="C28" s="6">
        <v>2177.9866666666667</v>
      </c>
      <c r="D28" s="5">
        <v>662.81</v>
      </c>
      <c r="E28" s="5">
        <v>1325.62</v>
      </c>
      <c r="F28" s="6">
        <v>1500</v>
      </c>
      <c r="G28" s="6">
        <v>1500</v>
      </c>
      <c r="H28" s="6">
        <v>1500</v>
      </c>
    </row>
    <row r="29" spans="1:8" s="8" customFormat="1" ht="12.75" x14ac:dyDescent="0.2">
      <c r="A29" s="8" t="s">
        <v>29</v>
      </c>
      <c r="B29" s="5">
        <v>2557.0500000000002</v>
      </c>
      <c r="C29" s="6">
        <v>1980.7600000000002</v>
      </c>
      <c r="D29" s="5">
        <v>378.52</v>
      </c>
      <c r="E29" s="5">
        <v>701.08</v>
      </c>
      <c r="F29" s="6">
        <v>1000</v>
      </c>
      <c r="G29" s="6">
        <v>1000</v>
      </c>
      <c r="H29" s="6">
        <v>1000</v>
      </c>
    </row>
    <row r="30" spans="1:8" s="8" customFormat="1" ht="12.75" x14ac:dyDescent="0.2">
      <c r="A30" s="8" t="s">
        <v>30</v>
      </c>
      <c r="B30" s="5">
        <v>10212.07</v>
      </c>
      <c r="C30" s="6">
        <v>9042.76</v>
      </c>
      <c r="D30" s="5">
        <v>3666</v>
      </c>
      <c r="E30" s="5">
        <v>7370</v>
      </c>
      <c r="F30" s="6">
        <v>7408</v>
      </c>
      <c r="G30" s="6">
        <v>7408</v>
      </c>
      <c r="H30" s="6">
        <v>7408</v>
      </c>
    </row>
    <row r="31" spans="1:8" s="8" customFormat="1" ht="12.75" x14ac:dyDescent="0.2">
      <c r="A31" s="8" t="s">
        <v>31</v>
      </c>
      <c r="B31" s="5">
        <v>668.55</v>
      </c>
      <c r="C31" s="6">
        <v>835.82666666666671</v>
      </c>
      <c r="D31" s="5">
        <v>772.6400000000001</v>
      </c>
      <c r="E31" s="5">
        <v>1407.4700000000003</v>
      </c>
      <c r="F31" s="6">
        <v>1500</v>
      </c>
      <c r="G31" s="6">
        <v>1500</v>
      </c>
      <c r="H31" s="6">
        <v>1500</v>
      </c>
    </row>
    <row r="32" spans="1:8" s="8" customFormat="1" ht="12.75" x14ac:dyDescent="0.2">
      <c r="A32" s="8" t="s">
        <v>131</v>
      </c>
      <c r="B32" s="5">
        <v>4595</v>
      </c>
      <c r="C32" s="6">
        <v>2300</v>
      </c>
      <c r="D32" s="5">
        <v>2296.8466666666668</v>
      </c>
      <c r="E32" s="5">
        <v>5000</v>
      </c>
      <c r="F32" s="6">
        <v>6000</v>
      </c>
      <c r="G32" s="6">
        <v>6000</v>
      </c>
      <c r="H32" s="6">
        <v>6000</v>
      </c>
    </row>
    <row r="33" spans="1:8" s="8" customFormat="1" ht="12.75" x14ac:dyDescent="0.2">
      <c r="A33" s="8" t="s">
        <v>15</v>
      </c>
      <c r="B33" s="5">
        <v>900</v>
      </c>
      <c r="C33" s="6">
        <v>0</v>
      </c>
      <c r="D33" s="5">
        <v>0</v>
      </c>
      <c r="E33" s="5">
        <v>0</v>
      </c>
      <c r="F33" s="6">
        <v>0</v>
      </c>
      <c r="G33" s="6">
        <v>0</v>
      </c>
      <c r="H33" s="6">
        <v>0</v>
      </c>
    </row>
    <row r="34" spans="1:8" s="8" customFormat="1" ht="12.75" x14ac:dyDescent="0.2">
      <c r="A34" s="8" t="s">
        <v>5</v>
      </c>
      <c r="B34" s="5">
        <v>3171</v>
      </c>
      <c r="C34" s="6">
        <v>2000</v>
      </c>
      <c r="D34" s="5">
        <v>447.75</v>
      </c>
      <c r="E34" s="5">
        <v>895.5</v>
      </c>
      <c r="F34" s="6">
        <v>1000</v>
      </c>
      <c r="G34" s="6">
        <v>1000</v>
      </c>
      <c r="H34" s="6">
        <v>1000</v>
      </c>
    </row>
    <row r="35" spans="1:8" s="8" customFormat="1" ht="12.75" x14ac:dyDescent="0.2">
      <c r="A35" s="8" t="s">
        <v>23</v>
      </c>
      <c r="B35" s="5">
        <v>3207.7799999999997</v>
      </c>
      <c r="C35" s="6">
        <v>2500</v>
      </c>
      <c r="D35" s="5"/>
      <c r="E35" s="5">
        <v>1921</v>
      </c>
      <c r="F35" s="6">
        <v>2000</v>
      </c>
      <c r="G35" s="6">
        <v>2000</v>
      </c>
      <c r="H35" s="6">
        <v>2000</v>
      </c>
    </row>
    <row r="36" spans="1:8" s="8" customFormat="1" ht="12.75" x14ac:dyDescent="0.2">
      <c r="B36" s="14"/>
      <c r="C36" s="6"/>
      <c r="D36" s="14"/>
      <c r="E36" s="14"/>
      <c r="G36" s="22"/>
      <c r="H36" s="6"/>
    </row>
    <row r="37" spans="1:8" s="8" customFormat="1" ht="12.75" x14ac:dyDescent="0.2">
      <c r="B37" s="14">
        <f t="shared" ref="B37:H37" si="1">SUM(B21:B35)</f>
        <v>116745.04250000003</v>
      </c>
      <c r="C37" s="16">
        <f t="shared" si="1"/>
        <v>82211.479999999981</v>
      </c>
      <c r="D37" s="14">
        <f t="shared" si="1"/>
        <v>28735.923333333336</v>
      </c>
      <c r="E37" s="14">
        <f t="shared" si="1"/>
        <v>59347.206666666672</v>
      </c>
      <c r="F37" s="16">
        <f t="shared" si="1"/>
        <v>86093.813999999998</v>
      </c>
      <c r="G37" s="16">
        <f t="shared" si="1"/>
        <v>85957.813999999998</v>
      </c>
      <c r="H37" s="16">
        <f t="shared" si="1"/>
        <v>88122</v>
      </c>
    </row>
    <row r="38" spans="1:8" s="8" customFormat="1" ht="12.75" x14ac:dyDescent="0.2">
      <c r="C38" s="6"/>
      <c r="D38" s="17"/>
      <c r="E38" s="17"/>
      <c r="F38" s="6"/>
      <c r="G38" s="5"/>
      <c r="H38" s="6"/>
    </row>
    <row r="39" spans="1:8" s="8" customFormat="1" ht="12.75" x14ac:dyDescent="0.2">
      <c r="C39" s="6"/>
      <c r="D39" s="14"/>
      <c r="E39" s="5"/>
      <c r="F39" s="6"/>
      <c r="G39" s="5"/>
      <c r="H39" s="6"/>
    </row>
    <row r="40" spans="1:8" s="8" customFormat="1" ht="13.5" thickBot="1" x14ac:dyDescent="0.25">
      <c r="A40" s="7" t="s">
        <v>19</v>
      </c>
      <c r="B40" s="19">
        <f t="shared" ref="B40:H40" si="2">B17-B37</f>
        <v>-97768.042500000025</v>
      </c>
      <c r="C40" s="20">
        <f t="shared" si="2"/>
        <v>-76161.479999999981</v>
      </c>
      <c r="D40" s="19">
        <f t="shared" si="2"/>
        <v>-25858.923333333336</v>
      </c>
      <c r="E40" s="19">
        <f t="shared" si="2"/>
        <v>-56086.206666666672</v>
      </c>
      <c r="F40" s="20">
        <f t="shared" si="2"/>
        <v>-82193.813999999998</v>
      </c>
      <c r="G40" s="19">
        <f t="shared" si="2"/>
        <v>-82057.813999999998</v>
      </c>
      <c r="H40" s="20">
        <f t="shared" si="2"/>
        <v>-84222</v>
      </c>
    </row>
    <row r="41" spans="1:8" ht="15" thickTop="1" x14ac:dyDescent="0.2">
      <c r="D41" s="27"/>
      <c r="E41" s="27"/>
    </row>
    <row r="42" spans="1:8" x14ac:dyDescent="0.2">
      <c r="A42" s="8" t="s">
        <v>75</v>
      </c>
      <c r="D42" s="27"/>
      <c r="E42" s="27"/>
    </row>
    <row r="43" spans="1:8" x14ac:dyDescent="0.2">
      <c r="D43" s="27"/>
      <c r="E43" s="27"/>
    </row>
    <row r="44" spans="1:8" s="8" customFormat="1" ht="12.75" x14ac:dyDescent="0.2">
      <c r="A44" s="8" t="s">
        <v>149</v>
      </c>
      <c r="D44" s="5"/>
      <c r="E44" s="5"/>
      <c r="H44" s="6"/>
    </row>
    <row r="45" spans="1:8" s="8" customFormat="1" ht="12.75" x14ac:dyDescent="0.2">
      <c r="A45" s="8" t="s">
        <v>150</v>
      </c>
      <c r="D45" s="5"/>
      <c r="E45" s="5"/>
      <c r="H45" s="6"/>
    </row>
    <row r="46" spans="1:8" s="8" customFormat="1" ht="12.75" x14ac:dyDescent="0.2">
      <c r="A46" s="8" t="s">
        <v>151</v>
      </c>
      <c r="D46" s="5"/>
      <c r="E46" s="5"/>
      <c r="H46" s="6"/>
    </row>
    <row r="47" spans="1:8" s="8" customFormat="1" ht="12.75" x14ac:dyDescent="0.2">
      <c r="A47" s="48" t="s">
        <v>152</v>
      </c>
      <c r="D47" s="5"/>
      <c r="E47" s="5"/>
      <c r="H47" s="6"/>
    </row>
    <row r="48" spans="1:8" s="8" customFormat="1" ht="12.75" x14ac:dyDescent="0.2">
      <c r="D48" s="5"/>
      <c r="E48" s="5"/>
      <c r="H48" s="6"/>
    </row>
    <row r="49" spans="1:8" s="8" customFormat="1" ht="12.75" x14ac:dyDescent="0.2">
      <c r="A49" s="8" t="s">
        <v>153</v>
      </c>
      <c r="D49" s="5"/>
      <c r="E49" s="5"/>
      <c r="H49" s="6"/>
    </row>
    <row r="50" spans="1:8" s="8" customFormat="1" ht="12.75" x14ac:dyDescent="0.2">
      <c r="A50" s="8" t="s">
        <v>154</v>
      </c>
      <c r="D50" s="5"/>
      <c r="E50" s="5"/>
      <c r="H50" s="6"/>
    </row>
    <row r="51" spans="1:8" s="8" customFormat="1" ht="12.75" x14ac:dyDescent="0.2">
      <c r="H51" s="6"/>
    </row>
    <row r="52" spans="1:8" s="8" customFormat="1" ht="12.75" x14ac:dyDescent="0.2">
      <c r="A52" s="8" t="s">
        <v>156</v>
      </c>
      <c r="H52" s="6"/>
    </row>
    <row r="53" spans="1:8" s="8" customFormat="1" ht="12.75" x14ac:dyDescent="0.2">
      <c r="H53" s="6"/>
    </row>
    <row r="54" spans="1:8" s="8" customFormat="1" ht="12.75" x14ac:dyDescent="0.2">
      <c r="A54" s="8" t="s">
        <v>155</v>
      </c>
      <c r="H54" s="6"/>
    </row>
    <row r="55" spans="1:8" s="8" customFormat="1" ht="12.75" x14ac:dyDescent="0.2">
      <c r="H55" s="6"/>
    </row>
    <row r="56" spans="1:8" s="8" customFormat="1" ht="12.75" x14ac:dyDescent="0.2">
      <c r="A56" s="8" t="s">
        <v>174</v>
      </c>
      <c r="H56" s="6"/>
    </row>
    <row r="57" spans="1:8" s="8" customFormat="1" ht="12.75" x14ac:dyDescent="0.2">
      <c r="A57" s="8" t="s">
        <v>162</v>
      </c>
      <c r="H57" s="6"/>
    </row>
    <row r="58" spans="1:8" s="8" customFormat="1" ht="12.75" x14ac:dyDescent="0.2">
      <c r="H58" s="6"/>
    </row>
    <row r="59" spans="1:8" s="8" customFormat="1" ht="12.75" x14ac:dyDescent="0.2">
      <c r="H59" s="6"/>
    </row>
    <row r="60" spans="1:8" s="8" customFormat="1" ht="12.75" x14ac:dyDescent="0.2">
      <c r="H60" s="6"/>
    </row>
  </sheetData>
  <pageMargins left="0.7" right="0.7" top="0.75" bottom="0.75" header="0.3" footer="0.3"/>
  <pageSetup paperSize="9" scale="8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Index</vt:lpstr>
      <vt:lpstr>1. Summary</vt:lpstr>
      <vt:lpstr>2. Memb</vt:lpstr>
      <vt:lpstr>3. Home</vt:lpstr>
      <vt:lpstr>4. Junior</vt:lpstr>
      <vt:lpstr>5. Int</vt:lpstr>
      <vt:lpstr>6. British</vt:lpstr>
      <vt:lpstr>7. Comm</vt:lpstr>
      <vt:lpstr>8. Admin</vt:lpstr>
      <vt:lpstr>9. Workings</vt:lpstr>
      <vt:lpstr>10. Summary 2</vt:lpstr>
      <vt:lpstr>11. Workings 2</vt:lpstr>
      <vt:lpstr>12. Summary 3</vt:lpstr>
      <vt:lpstr>13. Workings 3</vt:lpstr>
      <vt:lpstr>14. Summary 4</vt:lpstr>
      <vt:lpstr>15. Workings 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2014-03-30T13:43:23Z</cp:lastPrinted>
  <dcterms:created xsi:type="dcterms:W3CDTF">2012-10-27T10:06:17Z</dcterms:created>
  <dcterms:modified xsi:type="dcterms:W3CDTF">2014-03-31T11:37:56Z</dcterms:modified>
</cp:coreProperties>
</file>