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80" yWindow="615" windowWidth="19395" windowHeight="6540" activeTab="1"/>
  </bookViews>
  <sheets>
    <sheet name="Index" sheetId="22" r:id="rId1"/>
    <sheet name="1. Summary" sheetId="11" r:id="rId2"/>
    <sheet name="2. Memb" sheetId="16" r:id="rId3"/>
    <sheet name="3. Home" sheetId="12" r:id="rId4"/>
    <sheet name="4. Junior" sheetId="37" r:id="rId5"/>
    <sheet name="5. Int" sheetId="13" r:id="rId6"/>
    <sheet name="6. British" sheetId="21" r:id="rId7"/>
    <sheet name="7. Comm" sheetId="23" r:id="rId8"/>
    <sheet name="8. Admin" sheetId="15" r:id="rId9"/>
    <sheet name="9. Library" sheetId="34" r:id="rId10"/>
    <sheet name="10. Workings" sheetId="24" r:id="rId11"/>
    <sheet name="11. Summary (2)" sheetId="38" r:id="rId12"/>
    <sheet name="12. Memb (2)" sheetId="40" r:id="rId13"/>
    <sheet name="13. Library (2)" sheetId="39" r:id="rId14"/>
    <sheet name="14. Workings (2)" sheetId="41" r:id="rId15"/>
  </sheets>
  <externalReferences>
    <externalReference r:id="rId16"/>
    <externalReference r:id="rId17"/>
    <externalReference r:id="rId18"/>
  </externalReferences>
  <calcPr calcId="145621"/>
</workbook>
</file>

<file path=xl/calcChain.xml><?xml version="1.0" encoding="utf-8"?>
<calcChain xmlns="http://schemas.openxmlformats.org/spreadsheetml/2006/main">
  <c r="H37" i="37" l="1"/>
  <c r="G37" i="37"/>
  <c r="F37" i="37"/>
  <c r="E35" i="37"/>
  <c r="E37" i="37" s="1"/>
  <c r="H35" i="37"/>
  <c r="G35" i="37"/>
  <c r="F35" i="37"/>
  <c r="E25" i="37"/>
  <c r="H32" i="38" l="1"/>
  <c r="G32" i="38"/>
  <c r="F32" i="38"/>
  <c r="E32" i="38"/>
  <c r="D32" i="38"/>
  <c r="C32" i="38"/>
  <c r="B32" i="38"/>
  <c r="K23" i="41"/>
  <c r="H23" i="41"/>
  <c r="E23" i="41"/>
  <c r="B22" i="41"/>
  <c r="F22" i="41" s="1"/>
  <c r="I22" i="41" s="1"/>
  <c r="L22" i="41" s="1"/>
  <c r="B21" i="41"/>
  <c r="F21" i="41" s="1"/>
  <c r="I21" i="41" s="1"/>
  <c r="L21" i="41" s="1"/>
  <c r="B20" i="41"/>
  <c r="F20" i="41" s="1"/>
  <c r="I20" i="41" s="1"/>
  <c r="L20" i="41" s="1"/>
  <c r="B19" i="41"/>
  <c r="F19" i="41" s="1"/>
  <c r="H16" i="41"/>
  <c r="K15" i="41"/>
  <c r="H15" i="41"/>
  <c r="F15" i="41"/>
  <c r="I15" i="41" s="1"/>
  <c r="L15" i="41" s="1"/>
  <c r="E15" i="41"/>
  <c r="B15" i="41"/>
  <c r="B14" i="41"/>
  <c r="F14" i="41" s="1"/>
  <c r="I14" i="41" s="1"/>
  <c r="L14" i="41" s="1"/>
  <c r="K13" i="41"/>
  <c r="H13" i="41"/>
  <c r="E13" i="41"/>
  <c r="F13" i="41" s="1"/>
  <c r="I13" i="41" s="1"/>
  <c r="L13" i="41" s="1"/>
  <c r="B13" i="41"/>
  <c r="K12" i="41"/>
  <c r="K16" i="41" s="1"/>
  <c r="H12" i="41"/>
  <c r="E12" i="41"/>
  <c r="E16" i="41" s="1"/>
  <c r="B12" i="41"/>
  <c r="F12" i="41" s="1"/>
  <c r="I12" i="41" s="1"/>
  <c r="L12" i="41" s="1"/>
  <c r="B11" i="41"/>
  <c r="F11" i="41" s="1"/>
  <c r="I11" i="41" s="1"/>
  <c r="L11" i="41" s="1"/>
  <c r="B10" i="41"/>
  <c r="F10" i="41" s="1"/>
  <c r="I10" i="41" s="1"/>
  <c r="L10" i="41" s="1"/>
  <c r="B9" i="41"/>
  <c r="F9" i="41" s="1"/>
  <c r="I9" i="41" s="1"/>
  <c r="L9" i="41" s="1"/>
  <c r="B8" i="41"/>
  <c r="B16" i="41" s="1"/>
  <c r="H23" i="34"/>
  <c r="H32" i="11" s="1"/>
  <c r="G23" i="34"/>
  <c r="G32" i="11" s="1"/>
  <c r="F23" i="34"/>
  <c r="F32" i="11" s="1"/>
  <c r="D23" i="34"/>
  <c r="D32" i="11" s="1"/>
  <c r="C23" i="34"/>
  <c r="C32" i="11" s="1"/>
  <c r="B23" i="34"/>
  <c r="B32" i="11" s="1"/>
  <c r="E20" i="34"/>
  <c r="E23" i="34" s="1"/>
  <c r="H15" i="34"/>
  <c r="G15" i="34"/>
  <c r="G26" i="34" s="1"/>
  <c r="F15" i="34"/>
  <c r="F26" i="34" s="1"/>
  <c r="E15" i="34"/>
  <c r="D15" i="34"/>
  <c r="D26" i="34" s="1"/>
  <c r="C15" i="34"/>
  <c r="C26" i="34" s="1"/>
  <c r="B15" i="34"/>
  <c r="B26" i="34" s="1"/>
  <c r="B41" i="39"/>
  <c r="G20" i="39" s="1"/>
  <c r="G24" i="39" s="1"/>
  <c r="G27" i="39" s="1"/>
  <c r="C27" i="39"/>
  <c r="B27" i="39"/>
  <c r="D24" i="39"/>
  <c r="C24" i="39"/>
  <c r="B24" i="39"/>
  <c r="E21" i="39"/>
  <c r="H20" i="39"/>
  <c r="H24" i="39" s="1"/>
  <c r="H15" i="39"/>
  <c r="H27" i="39" s="1"/>
  <c r="G15" i="39"/>
  <c r="F15" i="39"/>
  <c r="E15" i="39"/>
  <c r="D15" i="39"/>
  <c r="D27" i="39" s="1"/>
  <c r="C15" i="39"/>
  <c r="B15" i="39"/>
  <c r="H26" i="34" l="1"/>
  <c r="E26" i="34"/>
  <c r="E32" i="11"/>
  <c r="F23" i="41"/>
  <c r="I19" i="41"/>
  <c r="B23" i="41"/>
  <c r="F8" i="41"/>
  <c r="E20" i="39"/>
  <c r="E24" i="39" s="1"/>
  <c r="E27" i="39" s="1"/>
  <c r="F20" i="39"/>
  <c r="F24" i="39" s="1"/>
  <c r="F27" i="39" s="1"/>
  <c r="H24" i="40"/>
  <c r="G24" i="40"/>
  <c r="F24" i="40"/>
  <c r="H23" i="40"/>
  <c r="G23" i="40"/>
  <c r="F23" i="40"/>
  <c r="H22" i="40"/>
  <c r="G22" i="40"/>
  <c r="F22" i="40"/>
  <c r="G21" i="40"/>
  <c r="F21" i="40"/>
  <c r="H18" i="40"/>
  <c r="G18" i="40"/>
  <c r="F18" i="40"/>
  <c r="H17" i="40"/>
  <c r="G17" i="40"/>
  <c r="F17" i="40"/>
  <c r="H16" i="40"/>
  <c r="G16" i="40"/>
  <c r="F16" i="40"/>
  <c r="H15" i="40"/>
  <c r="G15" i="40"/>
  <c r="F15" i="40"/>
  <c r="H14" i="40"/>
  <c r="G14" i="40"/>
  <c r="F14" i="40"/>
  <c r="H13" i="40"/>
  <c r="G13" i="40"/>
  <c r="F13" i="40"/>
  <c r="H12" i="40"/>
  <c r="G12" i="40"/>
  <c r="F12" i="40"/>
  <c r="H25" i="38"/>
  <c r="G25" i="38"/>
  <c r="F25" i="38"/>
  <c r="E25" i="38"/>
  <c r="D25" i="38"/>
  <c r="C25" i="38"/>
  <c r="E12" i="38"/>
  <c r="E11" i="38" s="1"/>
  <c r="D12" i="38"/>
  <c r="D11" i="38" s="1"/>
  <c r="C12" i="38"/>
  <c r="C11" i="38"/>
  <c r="A2" i="41"/>
  <c r="D43" i="40"/>
  <c r="G40" i="40"/>
  <c r="F40" i="40"/>
  <c r="E40" i="40"/>
  <c r="D40" i="40"/>
  <c r="C40" i="40"/>
  <c r="G38" i="40"/>
  <c r="H38" i="40" s="1"/>
  <c r="G36" i="40"/>
  <c r="H36" i="40" s="1"/>
  <c r="D30" i="40"/>
  <c r="C30" i="40"/>
  <c r="C43" i="40" s="1"/>
  <c r="G27" i="40"/>
  <c r="H27" i="40" s="1"/>
  <c r="E26" i="40"/>
  <c r="F26" i="40" s="1"/>
  <c r="G26" i="40" s="1"/>
  <c r="H26" i="40" s="1"/>
  <c r="F20" i="40"/>
  <c r="G20" i="40" s="1"/>
  <c r="E19" i="40"/>
  <c r="E30" i="40" s="1"/>
  <c r="E43" i="40" s="1"/>
  <c r="D19" i="40"/>
  <c r="C19" i="40"/>
  <c r="H7" i="40"/>
  <c r="G7" i="40"/>
  <c r="F7" i="40"/>
  <c r="E7" i="40"/>
  <c r="D7" i="40"/>
  <c r="C7" i="40"/>
  <c r="B7" i="40"/>
  <c r="H6" i="40"/>
  <c r="G6" i="40"/>
  <c r="F6" i="40"/>
  <c r="E6" i="40"/>
  <c r="D6" i="40"/>
  <c r="C6" i="40"/>
  <c r="B6" i="40"/>
  <c r="H5" i="40"/>
  <c r="G5" i="40"/>
  <c r="F5" i="40"/>
  <c r="E5" i="40"/>
  <c r="D5" i="40"/>
  <c r="C5" i="40"/>
  <c r="B5" i="40"/>
  <c r="A2" i="40"/>
  <c r="G19" i="38"/>
  <c r="F19" i="38"/>
  <c r="E19" i="38"/>
  <c r="B19" i="38"/>
  <c r="H7" i="39"/>
  <c r="G7" i="39"/>
  <c r="F7" i="39"/>
  <c r="E7" i="39"/>
  <c r="D7" i="39"/>
  <c r="C7" i="39"/>
  <c r="B7" i="39"/>
  <c r="H6" i="39"/>
  <c r="G6" i="39"/>
  <c r="F6" i="39"/>
  <c r="E6" i="39"/>
  <c r="D6" i="39"/>
  <c r="C6" i="39"/>
  <c r="B6" i="39"/>
  <c r="H5" i="39"/>
  <c r="G5" i="39"/>
  <c r="F5" i="39"/>
  <c r="E5" i="39"/>
  <c r="D5" i="39"/>
  <c r="C5" i="39"/>
  <c r="B5" i="39"/>
  <c r="A2" i="39"/>
  <c r="E61" i="38"/>
  <c r="F61" i="38" s="1"/>
  <c r="G61" i="38" s="1"/>
  <c r="H61" i="38" s="1"/>
  <c r="D61" i="38"/>
  <c r="C61" i="38"/>
  <c r="E60" i="38"/>
  <c r="F60" i="38" s="1"/>
  <c r="G60" i="38" s="1"/>
  <c r="H60" i="38" s="1"/>
  <c r="D60" i="38"/>
  <c r="C60" i="38"/>
  <c r="E59" i="38"/>
  <c r="F59" i="38" s="1"/>
  <c r="G59" i="38" s="1"/>
  <c r="H59" i="38" s="1"/>
  <c r="D59" i="38"/>
  <c r="C59" i="38"/>
  <c r="H51" i="38"/>
  <c r="G51" i="38"/>
  <c r="F51" i="38"/>
  <c r="E51" i="38"/>
  <c r="D51" i="38"/>
  <c r="C51" i="38"/>
  <c r="B51" i="38"/>
  <c r="H45" i="38"/>
  <c r="G45" i="38"/>
  <c r="F45" i="38"/>
  <c r="E45" i="38"/>
  <c r="C45" i="38"/>
  <c r="G44" i="38"/>
  <c r="E44" i="38"/>
  <c r="C44" i="38"/>
  <c r="D43" i="38"/>
  <c r="H30" i="38"/>
  <c r="G30" i="38"/>
  <c r="F30" i="38"/>
  <c r="E30" i="38"/>
  <c r="D30" i="38"/>
  <c r="C30" i="38"/>
  <c r="H29" i="38"/>
  <c r="G29" i="38"/>
  <c r="F29" i="38"/>
  <c r="E29" i="38"/>
  <c r="D29" i="38"/>
  <c r="C29" i="38"/>
  <c r="D27" i="38"/>
  <c r="H26" i="38"/>
  <c r="G26" i="38"/>
  <c r="F26" i="38"/>
  <c r="E26" i="38"/>
  <c r="D26" i="38"/>
  <c r="C26" i="38"/>
  <c r="H18" i="38"/>
  <c r="G18" i="38"/>
  <c r="F18" i="38"/>
  <c r="C18" i="38"/>
  <c r="E17" i="38"/>
  <c r="E48" i="38" s="1"/>
  <c r="D17" i="38"/>
  <c r="D48" i="38" s="1"/>
  <c r="C17" i="38"/>
  <c r="C48" i="38" s="1"/>
  <c r="H16" i="38"/>
  <c r="H47" i="38" s="1"/>
  <c r="G16" i="38"/>
  <c r="G47" i="38" s="1"/>
  <c r="F16" i="38"/>
  <c r="F47" i="38" s="1"/>
  <c r="E16" i="38"/>
  <c r="E47" i="38" s="1"/>
  <c r="D16" i="38"/>
  <c r="D47" i="38" s="1"/>
  <c r="C16" i="38"/>
  <c r="C47" i="38" s="1"/>
  <c r="D14" i="38"/>
  <c r="D45" i="38" s="1"/>
  <c r="H13" i="38"/>
  <c r="H44" i="38" s="1"/>
  <c r="G13" i="38"/>
  <c r="F13" i="38"/>
  <c r="F44" i="38" s="1"/>
  <c r="E13" i="38"/>
  <c r="D13" i="38"/>
  <c r="D44" i="38" s="1"/>
  <c r="C13" i="38"/>
  <c r="C43" i="38"/>
  <c r="A2" i="38"/>
  <c r="F12" i="38" l="1"/>
  <c r="F43" i="38" s="1"/>
  <c r="F16" i="41"/>
  <c r="I8" i="41"/>
  <c r="F11" i="40"/>
  <c r="F19" i="40" s="1"/>
  <c r="F30" i="40" s="1"/>
  <c r="F43" i="40" s="1"/>
  <c r="L19" i="41"/>
  <c r="I23" i="41"/>
  <c r="F50" i="38"/>
  <c r="D19" i="38"/>
  <c r="D50" i="38" s="1"/>
  <c r="H19" i="38"/>
  <c r="H50" i="38" s="1"/>
  <c r="C19" i="38"/>
  <c r="C50" i="38" s="1"/>
  <c r="G50" i="38"/>
  <c r="E50" i="38"/>
  <c r="G12" i="38"/>
  <c r="G43" i="38" s="1"/>
  <c r="B50" i="38"/>
  <c r="D42" i="38"/>
  <c r="E43" i="38"/>
  <c r="H20" i="40"/>
  <c r="H40" i="40"/>
  <c r="H51" i="11"/>
  <c r="G51" i="11"/>
  <c r="F51" i="11"/>
  <c r="E51" i="11"/>
  <c r="D51" i="11"/>
  <c r="C51" i="11"/>
  <c r="B51" i="11"/>
  <c r="E21" i="15"/>
  <c r="L8" i="41" l="1"/>
  <c r="I16" i="41"/>
  <c r="G11" i="40"/>
  <c r="G19" i="40" s="1"/>
  <c r="G30" i="40" s="1"/>
  <c r="L23" i="41"/>
  <c r="H21" i="40"/>
  <c r="H12" i="38" s="1"/>
  <c r="H43" i="38" s="1"/>
  <c r="F11" i="38"/>
  <c r="G43" i="40"/>
  <c r="G11" i="38"/>
  <c r="G42" i="38" s="1"/>
  <c r="C42" i="38"/>
  <c r="E42" i="38"/>
  <c r="F21" i="15"/>
  <c r="L16" i="41" l="1"/>
  <c r="H11" i="40"/>
  <c r="H19" i="40" s="1"/>
  <c r="H30" i="40" s="1"/>
  <c r="F42" i="38"/>
  <c r="G21" i="15"/>
  <c r="H43" i="40" l="1"/>
  <c r="H11" i="38"/>
  <c r="H42" i="38" s="1"/>
  <c r="H21" i="15"/>
  <c r="H25" i="37" l="1"/>
  <c r="G25" i="37"/>
  <c r="F25" i="37"/>
  <c r="C25" i="37"/>
  <c r="H7" i="37"/>
  <c r="G7" i="37"/>
  <c r="F7" i="37"/>
  <c r="E7" i="37"/>
  <c r="D7" i="37"/>
  <c r="C7" i="37"/>
  <c r="B7" i="37"/>
  <c r="H6" i="37"/>
  <c r="G6" i="37"/>
  <c r="F6" i="37"/>
  <c r="E6" i="37"/>
  <c r="D6" i="37"/>
  <c r="C6" i="37"/>
  <c r="B6" i="37"/>
  <c r="H5" i="37"/>
  <c r="G5" i="37"/>
  <c r="F5" i="37"/>
  <c r="E5" i="37"/>
  <c r="D5" i="37"/>
  <c r="C5" i="37"/>
  <c r="B5" i="37"/>
  <c r="A2" i="37"/>
  <c r="G19" i="11" l="1"/>
  <c r="F19" i="11"/>
  <c r="E19" i="11"/>
  <c r="H7" i="34"/>
  <c r="G7" i="34"/>
  <c r="F7" i="34"/>
  <c r="E7" i="34"/>
  <c r="D7" i="34"/>
  <c r="C7" i="34"/>
  <c r="B7" i="34"/>
  <c r="H6" i="34"/>
  <c r="G6" i="34"/>
  <c r="F6" i="34"/>
  <c r="E6" i="34"/>
  <c r="D6" i="34"/>
  <c r="C6" i="34"/>
  <c r="B6" i="34"/>
  <c r="H5" i="34"/>
  <c r="G5" i="34"/>
  <c r="F5" i="34"/>
  <c r="E5" i="34"/>
  <c r="D5" i="34"/>
  <c r="C5" i="34"/>
  <c r="B5" i="34"/>
  <c r="A2" i="34"/>
  <c r="G50" i="11" l="1"/>
  <c r="C19" i="11"/>
  <c r="C50" i="11" s="1"/>
  <c r="H19" i="11"/>
  <c r="H50" i="11" s="1"/>
  <c r="F50" i="11"/>
  <c r="E50" i="11"/>
  <c r="B19" i="11"/>
  <c r="B50" i="11" s="1"/>
  <c r="D19" i="11"/>
  <c r="D50" i="11" l="1"/>
  <c r="C37" i="13" l="1"/>
  <c r="C28" i="38" s="1"/>
  <c r="H37" i="13"/>
  <c r="H28" i="38" s="1"/>
  <c r="G37" i="13"/>
  <c r="G28" i="38" s="1"/>
  <c r="F37" i="13"/>
  <c r="F28" i="38" s="1"/>
  <c r="E37" i="13"/>
  <c r="E28" i="38" s="1"/>
  <c r="E12" i="11" l="1"/>
  <c r="F28" i="12" l="1"/>
  <c r="G28" i="12" s="1"/>
  <c r="H28" i="12" s="1"/>
  <c r="C25" i="15" l="1"/>
  <c r="H7" i="15" l="1"/>
  <c r="G7" i="15"/>
  <c r="F7" i="15"/>
  <c r="E7" i="15"/>
  <c r="D7" i="15"/>
  <c r="C7" i="15"/>
  <c r="B7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H7" i="23"/>
  <c r="G7" i="23"/>
  <c r="F7" i="23"/>
  <c r="E7" i="23"/>
  <c r="D7" i="23"/>
  <c r="C7" i="23"/>
  <c r="B7" i="23"/>
  <c r="H6" i="23"/>
  <c r="G6" i="23"/>
  <c r="F6" i="23"/>
  <c r="E6" i="23"/>
  <c r="D6" i="23"/>
  <c r="C6" i="23"/>
  <c r="B6" i="23"/>
  <c r="H5" i="23"/>
  <c r="G5" i="23"/>
  <c r="F5" i="23"/>
  <c r="E5" i="23"/>
  <c r="D5" i="23"/>
  <c r="C5" i="23"/>
  <c r="B5" i="23"/>
  <c r="H7" i="21"/>
  <c r="G7" i="21"/>
  <c r="F7" i="21"/>
  <c r="E7" i="21"/>
  <c r="D7" i="21"/>
  <c r="C7" i="21"/>
  <c r="B7" i="21"/>
  <c r="H6" i="21"/>
  <c r="G6" i="21"/>
  <c r="F6" i="21"/>
  <c r="E6" i="21"/>
  <c r="D6" i="21"/>
  <c r="C6" i="21"/>
  <c r="B6" i="21"/>
  <c r="H5" i="21"/>
  <c r="G5" i="21"/>
  <c r="F5" i="21"/>
  <c r="E5" i="21"/>
  <c r="D5" i="21"/>
  <c r="C5" i="21"/>
  <c r="B5" i="21"/>
  <c r="H7" i="13"/>
  <c r="G7" i="13"/>
  <c r="F7" i="13"/>
  <c r="E7" i="13"/>
  <c r="D7" i="13"/>
  <c r="C7" i="13"/>
  <c r="B7" i="13"/>
  <c r="H6" i="13"/>
  <c r="G6" i="13"/>
  <c r="F6" i="13"/>
  <c r="E6" i="13"/>
  <c r="D6" i="13"/>
  <c r="C6" i="13"/>
  <c r="B6" i="13"/>
  <c r="H5" i="13"/>
  <c r="G5" i="13"/>
  <c r="F5" i="13"/>
  <c r="E5" i="13"/>
  <c r="D5" i="13"/>
  <c r="C5" i="13"/>
  <c r="B5" i="13"/>
  <c r="H7" i="12"/>
  <c r="G7" i="12"/>
  <c r="F7" i="12"/>
  <c r="E7" i="12"/>
  <c r="D7" i="12"/>
  <c r="C7" i="12"/>
  <c r="B7" i="12"/>
  <c r="H6" i="12"/>
  <c r="G6" i="12"/>
  <c r="F6" i="12"/>
  <c r="E6" i="12"/>
  <c r="D6" i="12"/>
  <c r="C6" i="12"/>
  <c r="B6" i="12"/>
  <c r="H5" i="12"/>
  <c r="G5" i="12"/>
  <c r="F5" i="12"/>
  <c r="E5" i="12"/>
  <c r="D5" i="12"/>
  <c r="C5" i="12"/>
  <c r="B5" i="12"/>
  <c r="H7" i="16"/>
  <c r="G7" i="16"/>
  <c r="F7" i="16"/>
  <c r="E7" i="16"/>
  <c r="D7" i="16"/>
  <c r="C7" i="16"/>
  <c r="B7" i="16"/>
  <c r="H6" i="16"/>
  <c r="G6" i="16"/>
  <c r="F6" i="16"/>
  <c r="E6" i="16"/>
  <c r="D6" i="16"/>
  <c r="C6" i="16"/>
  <c r="B6" i="16"/>
  <c r="H5" i="16"/>
  <c r="G5" i="16"/>
  <c r="F5" i="16"/>
  <c r="E5" i="16"/>
  <c r="D5" i="16"/>
  <c r="C5" i="16"/>
  <c r="B5" i="16"/>
  <c r="G25" i="15" l="1"/>
  <c r="F25" i="15"/>
  <c r="F30" i="12"/>
  <c r="G30" i="12" s="1"/>
  <c r="F27" i="12"/>
  <c r="G27" i="12" s="1"/>
  <c r="F26" i="12"/>
  <c r="G26" i="12" s="1"/>
  <c r="G25" i="12"/>
  <c r="F24" i="12"/>
  <c r="G24" i="12" s="1"/>
  <c r="F23" i="12"/>
  <c r="G23" i="12" s="1"/>
  <c r="F16" i="12"/>
  <c r="G16" i="12" s="1"/>
  <c r="F15" i="12"/>
  <c r="G15" i="12" s="1"/>
  <c r="G14" i="12"/>
  <c r="G13" i="12"/>
  <c r="G12" i="12"/>
  <c r="G11" i="12"/>
  <c r="A2" i="24"/>
  <c r="A2" i="15"/>
  <c r="A2" i="23"/>
  <c r="A2" i="13"/>
  <c r="A2" i="12"/>
  <c r="A2" i="16"/>
  <c r="A2" i="11"/>
  <c r="H16" i="24" l="1"/>
  <c r="K23" i="24"/>
  <c r="H23" i="24"/>
  <c r="K15" i="24"/>
  <c r="K13" i="24"/>
  <c r="K12" i="24"/>
  <c r="K16" i="24" s="1"/>
  <c r="H15" i="24"/>
  <c r="H13" i="24"/>
  <c r="H12" i="24"/>
  <c r="E15" i="24"/>
  <c r="E13" i="24"/>
  <c r="E12" i="24"/>
  <c r="E23" i="24"/>
  <c r="B22" i="24"/>
  <c r="F22" i="24" s="1"/>
  <c r="B21" i="24"/>
  <c r="F21" i="24" s="1"/>
  <c r="I21" i="24" s="1"/>
  <c r="B20" i="24"/>
  <c r="F20" i="24" s="1"/>
  <c r="F22" i="16" s="1"/>
  <c r="B19" i="24"/>
  <c r="F19" i="24" s="1"/>
  <c r="F25" i="16"/>
  <c r="G25" i="16" s="1"/>
  <c r="H25" i="16" s="1"/>
  <c r="B15" i="24"/>
  <c r="B14" i="24"/>
  <c r="F14" i="24" s="1"/>
  <c r="B13" i="24"/>
  <c r="F13" i="24" s="1"/>
  <c r="I13" i="24" s="1"/>
  <c r="L13" i="24" s="1"/>
  <c r="B12" i="24"/>
  <c r="B11" i="24"/>
  <c r="F11" i="24" s="1"/>
  <c r="I11" i="24" s="1"/>
  <c r="L11" i="24" s="1"/>
  <c r="B10" i="24"/>
  <c r="F10" i="24" s="1"/>
  <c r="I10" i="24" s="1"/>
  <c r="L10" i="24" s="1"/>
  <c r="B9" i="24"/>
  <c r="F9" i="24" s="1"/>
  <c r="I9" i="24" s="1"/>
  <c r="L9" i="24" s="1"/>
  <c r="B8" i="24"/>
  <c r="F21" i="16" l="1"/>
  <c r="I19" i="24"/>
  <c r="G21" i="16" s="1"/>
  <c r="B23" i="24"/>
  <c r="I14" i="24"/>
  <c r="L14" i="24" s="1"/>
  <c r="I20" i="24"/>
  <c r="G23" i="16"/>
  <c r="L21" i="24"/>
  <c r="H23" i="16" s="1"/>
  <c r="F23" i="16"/>
  <c r="F23" i="24"/>
  <c r="F24" i="16"/>
  <c r="I22" i="24"/>
  <c r="F15" i="24"/>
  <c r="F18" i="16" s="1"/>
  <c r="E16" i="24"/>
  <c r="F12" i="24"/>
  <c r="I12" i="24" s="1"/>
  <c r="L12" i="24" s="1"/>
  <c r="B16" i="24"/>
  <c r="F12" i="16"/>
  <c r="F16" i="16"/>
  <c r="F13" i="16"/>
  <c r="F17" i="16"/>
  <c r="F14" i="16"/>
  <c r="F8" i="24"/>
  <c r="I8" i="24" s="1"/>
  <c r="L8" i="24" s="1"/>
  <c r="L19" i="24" l="1"/>
  <c r="H21" i="16" s="1"/>
  <c r="L20" i="24"/>
  <c r="H22" i="16" s="1"/>
  <c r="G22" i="16"/>
  <c r="I15" i="24"/>
  <c r="L15" i="24" s="1"/>
  <c r="L22" i="24"/>
  <c r="H24" i="16" s="1"/>
  <c r="G24" i="16"/>
  <c r="I23" i="24"/>
  <c r="F15" i="16"/>
  <c r="H15" i="16"/>
  <c r="G12" i="16"/>
  <c r="H12" i="16"/>
  <c r="H17" i="16"/>
  <c r="G17" i="16"/>
  <c r="F16" i="24"/>
  <c r="F11" i="16"/>
  <c r="H16" i="16"/>
  <c r="G16" i="16"/>
  <c r="G13" i="16"/>
  <c r="H13" i="16"/>
  <c r="G15" i="16"/>
  <c r="G14" i="16"/>
  <c r="H14" i="16"/>
  <c r="G18" i="16" l="1"/>
  <c r="L23" i="24"/>
  <c r="H18" i="16"/>
  <c r="I16" i="24"/>
  <c r="G11" i="16"/>
  <c r="F20" i="16"/>
  <c r="L16" i="24" l="1"/>
  <c r="H11" i="16"/>
  <c r="F12" i="11"/>
  <c r="G36" i="16"/>
  <c r="H36" i="16" s="1"/>
  <c r="G38" i="16"/>
  <c r="H38" i="16" s="1"/>
  <c r="C21" i="13" l="1"/>
  <c r="C15" i="38" s="1"/>
  <c r="C46" i="38" l="1"/>
  <c r="C21" i="38"/>
  <c r="E59" i="11"/>
  <c r="F59" i="11" s="1"/>
  <c r="G59" i="11" s="1"/>
  <c r="H59" i="11" s="1"/>
  <c r="D59" i="11"/>
  <c r="E61" i="11"/>
  <c r="F61" i="11" s="1"/>
  <c r="G61" i="11" s="1"/>
  <c r="H61" i="11" s="1"/>
  <c r="D61" i="11"/>
  <c r="C61" i="11"/>
  <c r="C59" i="11"/>
  <c r="E60" i="11"/>
  <c r="F60" i="11" s="1"/>
  <c r="G60" i="11" s="1"/>
  <c r="H60" i="11" s="1"/>
  <c r="D60" i="11"/>
  <c r="H16" i="12"/>
  <c r="H15" i="12"/>
  <c r="H14" i="12"/>
  <c r="H13" i="12"/>
  <c r="H12" i="12"/>
  <c r="H11" i="12"/>
  <c r="H30" i="12"/>
  <c r="H27" i="12"/>
  <c r="H26" i="12"/>
  <c r="H25" i="12"/>
  <c r="H24" i="12"/>
  <c r="H23" i="12"/>
  <c r="C60" i="11" l="1"/>
  <c r="G25" i="23"/>
  <c r="G19" i="23"/>
  <c r="G13" i="23"/>
  <c r="H13" i="23" s="1"/>
  <c r="G12" i="23"/>
  <c r="H12" i="23" s="1"/>
  <c r="G11" i="23"/>
  <c r="H11" i="23" s="1"/>
  <c r="G27" i="16"/>
  <c r="H27" i="16" s="1"/>
  <c r="G20" i="16"/>
  <c r="H20" i="16" s="1"/>
  <c r="C12" i="11"/>
  <c r="F27" i="23"/>
  <c r="C27" i="23"/>
  <c r="E27" i="23"/>
  <c r="F15" i="23"/>
  <c r="E15" i="23"/>
  <c r="D15" i="23"/>
  <c r="D17" i="11" s="1"/>
  <c r="C15" i="23"/>
  <c r="C17" i="11" s="1"/>
  <c r="F17" i="11" l="1"/>
  <c r="F17" i="38"/>
  <c r="E30" i="23"/>
  <c r="F30" i="11"/>
  <c r="F48" i="11" s="1"/>
  <c r="H15" i="23"/>
  <c r="H17" i="38" s="1"/>
  <c r="C30" i="11"/>
  <c r="C48" i="11" s="1"/>
  <c r="E17" i="11"/>
  <c r="H12" i="11"/>
  <c r="G12" i="11"/>
  <c r="E43" i="11"/>
  <c r="H27" i="23"/>
  <c r="E30" i="11"/>
  <c r="C43" i="11"/>
  <c r="C30" i="23"/>
  <c r="G15" i="23"/>
  <c r="G17" i="38" s="1"/>
  <c r="F30" i="23"/>
  <c r="G27" i="23"/>
  <c r="F48" i="38" l="1"/>
  <c r="G48" i="38"/>
  <c r="H48" i="38"/>
  <c r="E48" i="11"/>
  <c r="H30" i="23"/>
  <c r="G17" i="11"/>
  <c r="G30" i="11"/>
  <c r="H17" i="11"/>
  <c r="H30" i="11"/>
  <c r="F43" i="11"/>
  <c r="G48" i="11"/>
  <c r="G30" i="23"/>
  <c r="G17" i="15"/>
  <c r="G18" i="11" s="1"/>
  <c r="H48" i="11" l="1"/>
  <c r="H43" i="11"/>
  <c r="G43" i="11"/>
  <c r="G33" i="21"/>
  <c r="G19" i="21"/>
  <c r="G16" i="11" s="1"/>
  <c r="G19" i="12"/>
  <c r="G13" i="11" s="1"/>
  <c r="G21" i="13"/>
  <c r="G15" i="38" s="1"/>
  <c r="G40" i="16"/>
  <c r="G25" i="11" s="1"/>
  <c r="G19" i="16"/>
  <c r="G46" i="38" l="1"/>
  <c r="G21" i="38"/>
  <c r="G29" i="11"/>
  <c r="G15" i="11"/>
  <c r="G36" i="21"/>
  <c r="H19" i="16"/>
  <c r="H30" i="16" s="1"/>
  <c r="F19" i="16"/>
  <c r="E19" i="16"/>
  <c r="H11" i="11" l="1"/>
  <c r="C19" i="16"/>
  <c r="C30" i="16" l="1"/>
  <c r="C11" i="11" s="1"/>
  <c r="F30" i="16" l="1"/>
  <c r="G32" i="12"/>
  <c r="F11" i="11" l="1"/>
  <c r="G35" i="12"/>
  <c r="G26" i="11"/>
  <c r="F40" i="16"/>
  <c r="C40" i="16"/>
  <c r="C25" i="11" s="1"/>
  <c r="H17" i="15"/>
  <c r="H18" i="11" s="1"/>
  <c r="F17" i="15"/>
  <c r="F18" i="11" s="1"/>
  <c r="E17" i="15"/>
  <c r="E18" i="38" s="1"/>
  <c r="C17" i="15"/>
  <c r="C18" i="11" s="1"/>
  <c r="C37" i="15"/>
  <c r="F28" i="11"/>
  <c r="F21" i="13"/>
  <c r="C28" i="11"/>
  <c r="C15" i="11"/>
  <c r="H40" i="16"/>
  <c r="H25" i="11" s="1"/>
  <c r="E40" i="16"/>
  <c r="E25" i="11" s="1"/>
  <c r="H21" i="13"/>
  <c r="H15" i="38" s="1"/>
  <c r="E21" i="13"/>
  <c r="F33" i="21"/>
  <c r="F19" i="21"/>
  <c r="F16" i="11" s="1"/>
  <c r="C33" i="21"/>
  <c r="C29" i="11" s="1"/>
  <c r="C19" i="21"/>
  <c r="C16" i="11" s="1"/>
  <c r="E15" i="11" l="1"/>
  <c r="E15" i="38"/>
  <c r="E46" i="38" s="1"/>
  <c r="F15" i="11"/>
  <c r="F15" i="38"/>
  <c r="H46" i="38"/>
  <c r="H21" i="38"/>
  <c r="C31" i="11"/>
  <c r="C31" i="38"/>
  <c r="C49" i="38" s="1"/>
  <c r="F29" i="11"/>
  <c r="F47" i="11" s="1"/>
  <c r="E18" i="11"/>
  <c r="H15" i="11"/>
  <c r="C42" i="11"/>
  <c r="F25" i="11"/>
  <c r="F43" i="16"/>
  <c r="C36" i="21"/>
  <c r="C49" i="11"/>
  <c r="C46" i="11"/>
  <c r="C47" i="11"/>
  <c r="F46" i="11"/>
  <c r="F45" i="11"/>
  <c r="C45" i="11"/>
  <c r="F36" i="21"/>
  <c r="C40" i="13"/>
  <c r="F40" i="13"/>
  <c r="C43" i="16"/>
  <c r="C40" i="15"/>
  <c r="F46" i="38" l="1"/>
  <c r="F21" i="38"/>
  <c r="E21" i="38"/>
  <c r="C52" i="38"/>
  <c r="C34" i="38" s="1"/>
  <c r="C36" i="38" s="1"/>
  <c r="C38" i="38" s="1"/>
  <c r="C32" i="12"/>
  <c r="C26" i="11" s="1"/>
  <c r="F32" i="12"/>
  <c r="F26" i="11" s="1"/>
  <c r="F19" i="12"/>
  <c r="F13" i="11" s="1"/>
  <c r="C19" i="12"/>
  <c r="C13" i="11" s="1"/>
  <c r="C54" i="38" l="1"/>
  <c r="C21" i="11"/>
  <c r="C44" i="11"/>
  <c r="C52" i="11" s="1"/>
  <c r="C34" i="11" s="1"/>
  <c r="C36" i="11" s="1"/>
  <c r="F44" i="11"/>
  <c r="F35" i="12"/>
  <c r="C35" i="12"/>
  <c r="C38" i="11" l="1"/>
  <c r="C54" i="11"/>
  <c r="H33" i="21"/>
  <c r="H19" i="21"/>
  <c r="H16" i="11" s="1"/>
  <c r="H28" i="11"/>
  <c r="H46" i="11" s="1"/>
  <c r="H32" i="12"/>
  <c r="H26" i="11" s="1"/>
  <c r="H19" i="12"/>
  <c r="H13" i="11" s="1"/>
  <c r="H29" i="11" l="1"/>
  <c r="H47" i="11" s="1"/>
  <c r="H45" i="11"/>
  <c r="H44" i="11"/>
  <c r="H43" i="16"/>
  <c r="H36" i="21"/>
  <c r="H40" i="13"/>
  <c r="H35" i="12"/>
  <c r="E28" i="11" l="1"/>
  <c r="E46" i="11" s="1"/>
  <c r="G40" i="13"/>
  <c r="G28" i="11"/>
  <c r="G46" i="11" s="1"/>
  <c r="E33" i="21" l="1"/>
  <c r="E19" i="21"/>
  <c r="E29" i="11" l="1"/>
  <c r="E16" i="11"/>
  <c r="E45" i="11"/>
  <c r="G45" i="11"/>
  <c r="G47" i="11"/>
  <c r="E36" i="21"/>
  <c r="E47" i="11" l="1"/>
  <c r="E19" i="12"/>
  <c r="E13" i="11" s="1"/>
  <c r="E32" i="12"/>
  <c r="E26" i="11" s="1"/>
  <c r="E44" i="11" l="1"/>
  <c r="E35" i="12"/>
  <c r="E40" i="13"/>
  <c r="G44" i="11" l="1"/>
  <c r="E30" i="16" l="1"/>
  <c r="E11" i="11" s="1"/>
  <c r="G30" i="16"/>
  <c r="E37" i="15"/>
  <c r="E31" i="11" l="1"/>
  <c r="E49" i="11" s="1"/>
  <c r="E31" i="38"/>
  <c r="E49" i="38" s="1"/>
  <c r="G11" i="11"/>
  <c r="F37" i="15"/>
  <c r="H37" i="15"/>
  <c r="H31" i="38" s="1"/>
  <c r="H49" i="38" s="1"/>
  <c r="G43" i="16"/>
  <c r="E43" i="16"/>
  <c r="E40" i="15"/>
  <c r="F31" i="11" l="1"/>
  <c r="F31" i="38"/>
  <c r="F49" i="38" s="1"/>
  <c r="H52" i="38"/>
  <c r="H34" i="38" s="1"/>
  <c r="H36" i="38" s="1"/>
  <c r="H38" i="38" s="1"/>
  <c r="E52" i="38"/>
  <c r="E34" i="38" s="1"/>
  <c r="E36" i="38" s="1"/>
  <c r="E38" i="38" s="1"/>
  <c r="H31" i="11"/>
  <c r="H49" i="11" s="1"/>
  <c r="E21" i="11"/>
  <c r="F49" i="11"/>
  <c r="F40" i="15"/>
  <c r="E42" i="11"/>
  <c r="E52" i="11" s="1"/>
  <c r="G37" i="15"/>
  <c r="G31" i="38" s="1"/>
  <c r="G49" i="38" s="1"/>
  <c r="H40" i="15"/>
  <c r="H54" i="38" l="1"/>
  <c r="F52" i="38"/>
  <c r="F34" i="38" s="1"/>
  <c r="F36" i="38" s="1"/>
  <c r="F38" i="38" s="1"/>
  <c r="G52" i="38"/>
  <c r="G34" i="38" s="1"/>
  <c r="G36" i="38" s="1"/>
  <c r="G38" i="38" s="1"/>
  <c r="E54" i="38"/>
  <c r="F42" i="11"/>
  <c r="F21" i="11"/>
  <c r="G40" i="15"/>
  <c r="G31" i="11"/>
  <c r="F54" i="38" l="1"/>
  <c r="G54" i="38"/>
  <c r="F52" i="11"/>
  <c r="G21" i="11"/>
  <c r="G42" i="11"/>
  <c r="G49" i="11"/>
  <c r="G52" i="11" l="1"/>
  <c r="G34" i="11" s="1"/>
  <c r="G36" i="11" s="1"/>
  <c r="G38" i="11" s="1"/>
  <c r="F54" i="11"/>
  <c r="F34" i="11"/>
  <c r="F36" i="11" s="1"/>
  <c r="F38" i="11" s="1"/>
  <c r="H42" i="11"/>
  <c r="H21" i="11"/>
  <c r="G54" i="11" l="1"/>
  <c r="H52" i="11"/>
  <c r="H54" i="11" l="1"/>
  <c r="H34" i="11"/>
  <c r="H36" i="11" s="1"/>
  <c r="H38" i="11" s="1"/>
  <c r="E34" i="11" l="1"/>
  <c r="E36" i="11" s="1"/>
  <c r="E38" i="11" s="1"/>
  <c r="E54" i="11"/>
  <c r="D12" i="11" l="1"/>
  <c r="D43" i="11" s="1"/>
  <c r="D27" i="23" l="1"/>
  <c r="D30" i="11" l="1"/>
  <c r="D48" i="11" s="1"/>
  <c r="D30" i="23"/>
  <c r="D12" i="15" l="1"/>
  <c r="D25" i="15" l="1"/>
  <c r="D35" i="15" l="1"/>
  <c r="D24" i="15" l="1"/>
  <c r="D28" i="15" l="1"/>
  <c r="D26" i="15" l="1"/>
  <c r="D32" i="12" l="1"/>
  <c r="D26" i="11" s="1"/>
  <c r="D19" i="12" l="1"/>
  <c r="D13" i="11" l="1"/>
  <c r="D35" i="12"/>
  <c r="D44" i="11" l="1"/>
  <c r="D40" i="16" l="1"/>
  <c r="D25" i="11" l="1"/>
  <c r="D33" i="21" l="1"/>
  <c r="D29" i="11" s="1"/>
  <c r="D19" i="16" l="1"/>
  <c r="D19" i="21" l="1"/>
  <c r="D16" i="11" l="1"/>
  <c r="D36" i="21"/>
  <c r="D47" i="11" l="1"/>
  <c r="D11" i="15" l="1"/>
  <c r="D15" i="15" l="1"/>
  <c r="D13" i="15" l="1"/>
  <c r="D21" i="13" l="1"/>
  <c r="D15" i="38" s="1"/>
  <c r="D14" i="15" l="1"/>
  <c r="D17" i="15" s="1"/>
  <c r="D15" i="11"/>
  <c r="D18" i="11" l="1"/>
  <c r="D18" i="38"/>
  <c r="D30" i="16"/>
  <c r="D21" i="38" l="1"/>
  <c r="D11" i="11"/>
  <c r="D43" i="16"/>
  <c r="D42" i="11" l="1"/>
  <c r="D21" i="11"/>
  <c r="D31" i="15" l="1"/>
  <c r="D23" i="15"/>
  <c r="D22" i="15"/>
  <c r="D29" i="15"/>
  <c r="D27" i="15"/>
  <c r="D30" i="15"/>
  <c r="D21" i="15"/>
  <c r="D37" i="13" l="1"/>
  <c r="D28" i="11" l="1"/>
  <c r="D46" i="11" s="1"/>
  <c r="D28" i="38"/>
  <c r="D46" i="38" s="1"/>
  <c r="D40" i="13"/>
  <c r="D45" i="11"/>
  <c r="D34" i="15" l="1"/>
  <c r="D37" i="15" s="1"/>
  <c r="D31" i="38" s="1"/>
  <c r="D49" i="38" s="1"/>
  <c r="D52" i="38" l="1"/>
  <c r="D34" i="38" s="1"/>
  <c r="D36" i="38" s="1"/>
  <c r="D38" i="38" s="1"/>
  <c r="D31" i="11"/>
  <c r="D49" i="11" s="1"/>
  <c r="D40" i="15"/>
  <c r="D54" i="38" l="1"/>
  <c r="D52" i="11"/>
  <c r="D34" i="11" s="1"/>
  <c r="D36" i="11" s="1"/>
  <c r="D38" i="11" s="1"/>
  <c r="D54" i="11" l="1"/>
  <c r="B25" i="23" l="1"/>
  <c r="B28" i="12" l="1"/>
  <c r="B27" i="23" l="1"/>
  <c r="B29" i="12" l="1"/>
  <c r="B30" i="11"/>
  <c r="B30" i="38"/>
  <c r="B15" i="23"/>
  <c r="B17" i="38" l="1"/>
  <c r="B48" i="38" s="1"/>
  <c r="B30" i="23"/>
  <c r="B17" i="11"/>
  <c r="B48" i="11" s="1"/>
  <c r="B26" i="12" l="1"/>
  <c r="B25" i="12"/>
  <c r="B23" i="12"/>
  <c r="B24" i="12" l="1"/>
  <c r="B37" i="13" l="1"/>
  <c r="B28" i="38" l="1"/>
  <c r="B28" i="11"/>
  <c r="B19" i="40" l="1"/>
  <c r="B19" i="16" l="1"/>
  <c r="B21" i="13" l="1"/>
  <c r="B15" i="38" l="1"/>
  <c r="B46" i="38" s="1"/>
  <c r="B15" i="11"/>
  <c r="B46" i="11" s="1"/>
  <c r="B40" i="13"/>
  <c r="B17" i="15" l="1"/>
  <c r="B18" i="38" l="1"/>
  <c r="B18" i="11"/>
  <c r="B19" i="12" l="1"/>
  <c r="B13" i="38" l="1"/>
  <c r="B13" i="11"/>
  <c r="B19" i="21" l="1"/>
  <c r="B16" i="38" l="1"/>
  <c r="B16" i="11"/>
  <c r="B40" i="40" l="1"/>
  <c r="B25" i="38" s="1"/>
  <c r="B40" i="16"/>
  <c r="B25" i="11" s="1"/>
  <c r="B27" i="38" l="1"/>
  <c r="B14" i="38" s="1"/>
  <c r="B45" i="38" s="1"/>
  <c r="B45" i="11"/>
  <c r="B37" i="15" l="1"/>
  <c r="B31" i="11" l="1"/>
  <c r="B49" i="11" s="1"/>
  <c r="B31" i="38"/>
  <c r="B49" i="38" s="1"/>
  <c r="B40" i="15"/>
  <c r="B33" i="21" l="1"/>
  <c r="B29" i="38" l="1"/>
  <c r="B47" i="38" s="1"/>
  <c r="B29" i="11"/>
  <c r="B47" i="11" s="1"/>
  <c r="B36" i="21"/>
  <c r="B30" i="12"/>
  <c r="B32" i="12" s="1"/>
  <c r="B26" i="11" l="1"/>
  <c r="B26" i="38"/>
  <c r="B44" i="38" s="1"/>
  <c r="B35" i="12"/>
  <c r="B44" i="11" l="1"/>
  <c r="B12" i="38" l="1"/>
  <c r="B43" i="38" s="1"/>
  <c r="B30" i="40"/>
  <c r="B12" i="11"/>
  <c r="B43" i="11" s="1"/>
  <c r="B30" i="16"/>
  <c r="B11" i="11" l="1"/>
  <c r="B43" i="16"/>
  <c r="B11" i="38"/>
  <c r="B43" i="40"/>
  <c r="B42" i="38" l="1"/>
  <c r="B21" i="38"/>
  <c r="B42" i="11"/>
  <c r="B21" i="11"/>
  <c r="B52" i="11" l="1"/>
  <c r="B34" i="11" s="1"/>
  <c r="B36" i="11" s="1"/>
  <c r="B38" i="11" s="1"/>
  <c r="B52" i="38"/>
  <c r="B34" i="38" s="1"/>
  <c r="B36" i="38" s="1"/>
  <c r="B38" i="38" s="1"/>
  <c r="B54" i="38" l="1"/>
  <c r="B58" i="38" s="1"/>
  <c r="B63" i="38" s="1"/>
  <c r="B54" i="11"/>
  <c r="B58" i="11" s="1"/>
  <c r="E58" i="11" s="1"/>
  <c r="E58" i="38" l="1"/>
  <c r="E63" i="38" s="1"/>
  <c r="D58" i="38"/>
  <c r="D63" i="38" s="1"/>
  <c r="C58" i="38"/>
  <c r="C63" i="38" s="1"/>
  <c r="D58" i="11"/>
  <c r="D63" i="11" s="1"/>
  <c r="C58" i="11"/>
  <c r="C63" i="11" s="1"/>
  <c r="B63" i="11"/>
  <c r="E63" i="11"/>
  <c r="F58" i="11"/>
  <c r="F58" i="38" l="1"/>
  <c r="G58" i="38" s="1"/>
  <c r="G58" i="11"/>
  <c r="F63" i="11"/>
  <c r="F63" i="38"/>
  <c r="G63" i="38" l="1"/>
  <c r="H58" i="38"/>
  <c r="H63" i="38" s="1"/>
  <c r="G63" i="11"/>
  <c r="H58" i="11"/>
  <c r="H63" i="11" s="1"/>
</calcChain>
</file>

<file path=xl/sharedStrings.xml><?xml version="1.0" encoding="utf-8"?>
<sst xmlns="http://schemas.openxmlformats.org/spreadsheetml/2006/main" count="503" uniqueCount="242">
  <si>
    <t>ENGLISH CHESS FEDERATION</t>
  </si>
  <si>
    <t>Depreciation</t>
  </si>
  <si>
    <t>Donations</t>
  </si>
  <si>
    <t>Entry fees</t>
  </si>
  <si>
    <t>Grading administrator</t>
  </si>
  <si>
    <t>Sundry</t>
  </si>
  <si>
    <t>English Championship prize</t>
  </si>
  <si>
    <t>INCOME</t>
  </si>
  <si>
    <t>Interest</t>
  </si>
  <si>
    <t>EXPENDITURE</t>
  </si>
  <si>
    <t>Home Chess</t>
  </si>
  <si>
    <t>Junior Chess</t>
  </si>
  <si>
    <t>Women's Chess</t>
  </si>
  <si>
    <t>International Chess</t>
  </si>
  <si>
    <t>British Championships</t>
  </si>
  <si>
    <t>RESULT FOR THE YEAR</t>
  </si>
  <si>
    <t>National Club Championships</t>
  </si>
  <si>
    <t>County Championships</t>
  </si>
  <si>
    <t>NET INCOME/(EXPENDITURE)</t>
  </si>
  <si>
    <t>Other expenditure</t>
  </si>
  <si>
    <t>Yearbook</t>
  </si>
  <si>
    <t>Salaries and NIC Office Staff</t>
  </si>
  <si>
    <t>Insurance</t>
  </si>
  <si>
    <t>Audit Fee</t>
  </si>
  <si>
    <t>Telecommunications</t>
  </si>
  <si>
    <t>Postage</t>
  </si>
  <si>
    <t>Internet and website</t>
  </si>
  <si>
    <t>Direct members sundry income</t>
  </si>
  <si>
    <t>Other</t>
  </si>
  <si>
    <t>Non-territorial affiliates</t>
  </si>
  <si>
    <t>Awards</t>
  </si>
  <si>
    <t>International Rating Officer</t>
  </si>
  <si>
    <t>Sponsorship</t>
  </si>
  <si>
    <t>Prizes</t>
  </si>
  <si>
    <t>Appearance Fees (including hotel)</t>
  </si>
  <si>
    <t>Control team</t>
  </si>
  <si>
    <t>Presentation and commentary</t>
  </si>
  <si>
    <t>Venue</t>
  </si>
  <si>
    <t>Junior Platinum</t>
  </si>
  <si>
    <t>Junior Gold</t>
  </si>
  <si>
    <t>Junior Silver</t>
  </si>
  <si>
    <t>Junior Bronze</t>
  </si>
  <si>
    <t>Budget</t>
  </si>
  <si>
    <t>Gold</t>
  </si>
  <si>
    <t>Silver</t>
  </si>
  <si>
    <t>Bronze</t>
  </si>
  <si>
    <t>Platinum</t>
  </si>
  <si>
    <t>Online transaction fees</t>
  </si>
  <si>
    <t>Actual</t>
  </si>
  <si>
    <t>Forecast</t>
  </si>
  <si>
    <t>2013/14</t>
  </si>
  <si>
    <t>Game Fee League</t>
  </si>
  <si>
    <t>Game Fee Congress</t>
  </si>
  <si>
    <t>Game Fee Prior year</t>
  </si>
  <si>
    <t>Game Fee Inter-club</t>
  </si>
  <si>
    <t>FIDE membership fee</t>
  </si>
  <si>
    <t>Master points</t>
  </si>
  <si>
    <t>12 month</t>
  </si>
  <si>
    <t>World Cities</t>
  </si>
  <si>
    <t>John Robinson/PIF</t>
  </si>
  <si>
    <t>Game Fee Junior</t>
  </si>
  <si>
    <t>Administration</t>
  </si>
  <si>
    <t>Insurance services commission</t>
  </si>
  <si>
    <t>European Teams</t>
  </si>
  <si>
    <t>Olympiad</t>
  </si>
  <si>
    <t>Notes</t>
  </si>
  <si>
    <t>Membership sub-total</t>
  </si>
  <si>
    <t>Other FIDE fees</t>
  </si>
  <si>
    <t>Elite Development</t>
  </si>
  <si>
    <t>NET</t>
  </si>
  <si>
    <t>Summary</t>
  </si>
  <si>
    <t>2. MEMBERSHIP AND MARKETING DIRECTORATE</t>
  </si>
  <si>
    <t>3. HOME DIRECTORATE (EXCLUDING BRITISH CHAMPIONSHIPS)</t>
  </si>
  <si>
    <t>5. INTERNATIONAL DIRECTORATE</t>
  </si>
  <si>
    <t>6. BRITISH CHAMPIONSHIPS</t>
  </si>
  <si>
    <t>INDEX</t>
  </si>
  <si>
    <t>Home Chess (excluding British Championships)</t>
  </si>
  <si>
    <t>International Directorate</t>
  </si>
  <si>
    <t>Junior Chess and Education Directorate</t>
  </si>
  <si>
    <t>Other "British" events</t>
  </si>
  <si>
    <t>2013/14 FORECAST AND 2014/15 BUDGET</t>
  </si>
  <si>
    <t>Membership Directorate</t>
  </si>
  <si>
    <t>Commercial Directorate</t>
  </si>
  <si>
    <t>8. ADMINISTRATION</t>
  </si>
  <si>
    <t>2014/15</t>
  </si>
  <si>
    <t>2015/16</t>
  </si>
  <si>
    <t>2016/17</t>
  </si>
  <si>
    <t>Membership</t>
  </si>
  <si>
    <t>Game Fee</t>
  </si>
  <si>
    <t>Commercial</t>
  </si>
  <si>
    <t>7. COMMERCIAL DIRECTORATE</t>
  </si>
  <si>
    <t>RESERVES C/F</t>
  </si>
  <si>
    <t>Legacies fund</t>
  </si>
  <si>
    <t>Alexander Prize Fund</t>
  </si>
  <si>
    <t>Profit and loss account</t>
  </si>
  <si>
    <t>General fund inherited from BCF</t>
  </si>
  <si>
    <t>NOTES</t>
  </si>
  <si>
    <t>FIDE fees</t>
  </si>
  <si>
    <t>PaySubsOnline</t>
  </si>
  <si>
    <t>Direct members sundry expenditire</t>
  </si>
  <si>
    <t>Bank and credit card charges</t>
  </si>
  <si>
    <t>Photocopying, printing &amp; Stationery</t>
  </si>
  <si>
    <t>Other international matches</t>
  </si>
  <si>
    <t>Contingency</t>
  </si>
  <si>
    <t>Taxation</t>
  </si>
  <si>
    <t>decreases in later years as a result of older equipment becoming fully depreciated.</t>
  </si>
  <si>
    <t>Senior Chess</t>
  </si>
  <si>
    <t>Rate</t>
  </si>
  <si>
    <t>Increase</t>
  </si>
  <si>
    <t>Shift</t>
  </si>
  <si>
    <t>League</t>
  </si>
  <si>
    <t>Congress</t>
  </si>
  <si>
    <t>Junior</t>
  </si>
  <si>
    <t>Inter-Club</t>
  </si>
  <si>
    <t>5.  The depreciation charge from 2014/15 onwards assumes that £5,000 capital expenditure is incurred in that year.  The charge</t>
  </si>
  <si>
    <t>Workings</t>
  </si>
  <si>
    <t>4. JUNIOR CHESS &amp; EDUCATION DIRECTORATE</t>
  </si>
  <si>
    <t>Junior Bursary Fund</t>
  </si>
  <si>
    <t>Schools Chess</t>
  </si>
  <si>
    <t>County Junior Chess</t>
  </si>
  <si>
    <t>Girls Chess</t>
  </si>
  <si>
    <t>Glorney/Gilbert Cup</t>
  </si>
  <si>
    <t>Junior Coaching</t>
  </si>
  <si>
    <t>Marketing income</t>
  </si>
  <si>
    <t>FINANCE COUNCIL MEETING 18 APRIL 2015</t>
  </si>
  <si>
    <t>2014/15 FORECAST AND 2015/16 BUDGET</t>
  </si>
  <si>
    <t>2017/18</t>
  </si>
  <si>
    <t>Rent and service charge</t>
  </si>
  <si>
    <t>1.  It has been assumed that there will be a corporation tax charge of 20% on surpluses arising.</t>
  </si>
  <si>
    <t>1. SUMMARY PROFIT AND LOSS ACCOUNT</t>
  </si>
  <si>
    <t>Accommodation</t>
  </si>
  <si>
    <t>FIDE delegate</t>
  </si>
  <si>
    <t>Other expenses</t>
  </si>
  <si>
    <t>Chess in Prisons</t>
  </si>
  <si>
    <t>Grand Prix</t>
  </si>
  <si>
    <t>1.  On 8 November 2014 the Board approved unbudgeted expenditure of £500 to support the work of the Manager of Chess in Prisons.</t>
  </si>
  <si>
    <t>1. Salaries in the 2013/14 actual column reflected the fact that after September 2013 there was no paid Office Manager.  The 2014/15</t>
  </si>
  <si>
    <t>1.  The 7 November 2014 Board meeting approved expenditure of £1,194 exc VAT for software products for fund raising and</t>
  </si>
  <si>
    <t>marketing to Schools.</t>
  </si>
  <si>
    <t>Other international tournaments</t>
  </si>
  <si>
    <t>International tournaments</t>
  </si>
  <si>
    <t>Games inputting</t>
  </si>
  <si>
    <t>Sale of duplicates</t>
  </si>
  <si>
    <t>Moving costs (note 1)</t>
  </si>
  <si>
    <t>destination does not have a lift (which is situation at Battle).  The £2,495 will be incurred wherever the collection is moved to.</t>
  </si>
  <si>
    <t>Rent and Service charge (note 3)</t>
  </si>
  <si>
    <t>3.  The ECF currently paid annual rent of £5,200 (billed quarterly) and annual service charge of £2,208 (billed monthly) for the</t>
  </si>
  <si>
    <t>ground floor accommodation at the Watch Oak.  If the ECF moves to the first floor in order to accommodate the library, these</t>
  </si>
  <si>
    <t xml:space="preserve">£11,250 and £4,284 respectively.  This would represent a total annual increase of £8,126.  This is reflected in the above figures, </t>
  </si>
  <si>
    <t>Library</t>
  </si>
  <si>
    <t>depreciation charge over 5 years.</t>
  </si>
  <si>
    <t xml:space="preserve">1.  The 2015 European Team Championship will held be Reykjavik in November and the 2016 Olympiad in Baku in September </t>
  </si>
  <si>
    <t xml:space="preserve">The 2017 European Team Championship is likely to be in November.  The 2013/14 and 2014/15 figures reflect the fact that the </t>
  </si>
  <si>
    <t>event took place during the ECF's 2014/15 financial year.</t>
  </si>
  <si>
    <t>timing of the 2014 Olympiad meant that there was both a European Team Championship and an Olympiad in 2013/14. but neither</t>
  </si>
  <si>
    <t>assuming a little sponsorship, and no individual donations as the ECF should not rely on these indefinitely for its primary team</t>
  </si>
  <si>
    <t xml:space="preserve">events.  The Board will need to discuss the extent to which the reduction in budgeted income can be made good by increased </t>
  </si>
  <si>
    <t>membership fees.</t>
  </si>
  <si>
    <t>take place.</t>
  </si>
  <si>
    <t>3.  The figures previously budgeted for the World Cities on a break even basis have been dropped as this event is not expected to</t>
  </si>
  <si>
    <t>U16 Youth Olympiad</t>
  </si>
  <si>
    <t>Other expenses (DBS, director's travel, etc)</t>
  </si>
  <si>
    <t>This figures have been arrived at on the following assumptions</t>
  </si>
  <si>
    <t>3.  Funding from the John Robinson Youth Chess Trust remains at broadly the current level and will be applied primarily to</t>
  </si>
  <si>
    <t>intended to subsidise coaching at events such as EYCC, WYCC, etc as the Academy would provide "better bang for buck".</t>
  </si>
  <si>
    <t xml:space="preserve">6.  To the extent that the Junior Directorate is generating meaningful and additional sponsorship income for the Academy, </t>
  </si>
  <si>
    <t>Bursary Fund or other purposes, the relevant "ask" from central funds will be reduced.</t>
  </si>
  <si>
    <t>4.  The Office takes over from parents the administration of relevant international events, and this is covered from the Admin</t>
  </si>
  <si>
    <t>the Academy (~£5k pa), World Junior (~1-2k pa) and the English Junior Grand Prix prize pot (£2,400).  It is no longer</t>
  </si>
  <si>
    <t>5.  Travel insurance costs continue to be borne by the Admin budget.</t>
  </si>
  <si>
    <t>This has been added to the budget for future years.</t>
  </si>
  <si>
    <t>2.  The budget assumes no increase in the amount paid to the grading administrator.</t>
  </si>
  <si>
    <t>FIDE Annual rating registration</t>
  </si>
  <si>
    <t>FIDE rating fees for events</t>
  </si>
  <si>
    <t>agreed by the Board for enhancements.</t>
  </si>
  <si>
    <t>1.  Online membership costs represent amounts payable to PaySubsOnline to set up the system, including an additional amount</t>
  </si>
  <si>
    <t>2.  Online transaction fees represent amounts payable to PaySubsOnline and Paypal in respect of memberships processed through</t>
  </si>
  <si>
    <t>Cloud server (live game hosting)</t>
  </si>
  <si>
    <t>Euro survey of other federations services</t>
  </si>
  <si>
    <t>Survey donor support ads etc</t>
  </si>
  <si>
    <t>Corporate database charity donors</t>
  </si>
  <si>
    <t>Survey monkey (actual cost)</t>
  </si>
  <si>
    <t>President's expenses</t>
  </si>
  <si>
    <t>budget assumed that a paid Office Manager would be in place from 1 September 2013: in the event, the post was not filled until March 2015</t>
  </si>
  <si>
    <t>2.  The budgeted salaries cost has been increased to reflect not only anticipated salaries, but the impact of pensions auto-enrolment,</t>
  </si>
  <si>
    <t>which the ECF plans to introduce from 1 January 2016, 9 months ahead of the statutory deadline.</t>
  </si>
  <si>
    <t>3.  The above figures assume that 2016 will be the last printed Yearbook to be produced.</t>
  </si>
  <si>
    <t>Changes to the format of the event are being investigated following the Strategy Weekend, but have not yet been bottomed out.</t>
  </si>
  <si>
    <t xml:space="preserve">Regardless of the format, the aim is to break even, and the figures used in last year's budget paper have been repeated, save </t>
  </si>
  <si>
    <t>that the English prizes have been reduced from £2,000 to £1,500 as it is intended to deal with the English Women's</t>
  </si>
  <si>
    <t>Championship as a separate event.</t>
  </si>
  <si>
    <t>No allowance has been made for the £50,000 sponsorship which it was an objective of the Strategy weekend.</t>
  </si>
  <si>
    <t>1. The removals company has provided a quote of £2,495 for moving the books from their current location, plus £500 if the</t>
  </si>
  <si>
    <t>Board and Council expenses</t>
  </si>
  <si>
    <t>6 months</t>
  </si>
  <si>
    <t>to 28 Feb</t>
  </si>
  <si>
    <t>4.  The budget figures indicated for 2015/16, 2016/17 and 2017/18 reflect the increases indicated on the workings sheet.</t>
  </si>
  <si>
    <t>4.  Other currently represents a structural survey</t>
  </si>
  <si>
    <t xml:space="preserve">the online system. </t>
  </si>
  <si>
    <t>The 2014/15 forecast represents the latest version of the budget on which the Congress Manager is working.</t>
  </si>
  <si>
    <t>Workings.</t>
  </si>
  <si>
    <t>3.  The Game Fee forecast has currently been kept in line with the budget.  Analysis is ongoing to determine whether this</t>
  </si>
  <si>
    <t>assumption is justified.</t>
  </si>
  <si>
    <t>2.  The budgeted income for the 2015 European Team Championship is £11,000 of which the International Director expects to raise</t>
  </si>
  <si>
    <t xml:space="preserve">£3,000.  For subsequent Olympiads and European Team Championships, the budgeted income has been substantially reduced to £2,500, </t>
  </si>
  <si>
    <t>PROJECTED MEMBERSHIP AND GAME FEE INCOME WORKINGS</t>
  </si>
  <si>
    <t>Infrastructure (note 2)</t>
  </si>
  <si>
    <t>2.  Infrastructure comprises the following costs which it is intended to capitalise and written down to zero by a straight line</t>
  </si>
  <si>
    <t>Shelving</t>
  </si>
  <si>
    <t>An additional £1,000 has been included to cover the costs of the physical move of the Office.</t>
  </si>
  <si>
    <t>on the assumption that, the additional costs arrise from 1 May 2015.</t>
  </si>
  <si>
    <t>Floor reinforcement</t>
  </si>
  <si>
    <t>Storage (note 2)</t>
  </si>
  <si>
    <t>Other (note 3)</t>
  </si>
  <si>
    <t>2.  It has been assumed that storage costs will be £2,500 p.a. and that the arrangement would start on 1 May 2015</t>
  </si>
  <si>
    <t>£6,000 himself and is looking to the Chief Executive to raise £2,000 and others, including the Commercial Director and President to raise</t>
  </si>
  <si>
    <t xml:space="preserve">4.  The expenses for the FIDE delegate have been included on this page as a matter of convenience. </t>
  </si>
  <si>
    <t>interest indicated for the budget years.</t>
  </si>
  <si>
    <t>4.   The Finance team has investigated options for investing funds surplus to day by day requirements and expects to earn the amount of</t>
  </si>
  <si>
    <t>APPENDIX - REVISED FIGURES IF THE LIBRARY WERE TO GO TO BATTLE</t>
  </si>
  <si>
    <t>Library (assuming this is placed in storage)</t>
  </si>
  <si>
    <t>3.  Other currently represents a structural survey of Battle which is a sunk cost even if the library goes into storage.</t>
  </si>
  <si>
    <t>9. NATIONAL CHESS LIBRARY (IF THIS GOES INTO STORAGE)</t>
  </si>
  <si>
    <t>9. NATIONAL CHESS LIBRARY ASSUMING THIS MOVES TO BATTLE</t>
  </si>
  <si>
    <t>PROJECTED MEMBERSHIP AND GAME FEE INCOME WORKINGS ASSUMING THE LIBRARY GOES TO BATTLE</t>
  </si>
  <si>
    <t>12. MEMBERSHIP AND MARKETING DIRECTORATE ASSUMING THE LIBRARY GOES TO BATTLE</t>
  </si>
  <si>
    <t>11. SUMMARY PROFIT AND LOSS ACCOUNT ASSUMING LIBRARY GOES TO BATTLE</t>
  </si>
  <si>
    <t>The figures for the Junior Directorate are high on both the income and expenditure side as a result of overseas events which</t>
  </si>
  <si>
    <t>are run to break even on an individual basis by charging to the parents of participating players the amount necessary to</t>
  </si>
  <si>
    <t>cover all costs after taking account of any income that might be available from other sources.</t>
  </si>
  <si>
    <t>ECF FIDE training Academy</t>
  </si>
  <si>
    <t>Other overseas events</t>
  </si>
  <si>
    <t>Although estimated gross figures have been included on the summary sheet, the significant aspect of Junior for the purposes</t>
  </si>
  <si>
    <t>budget is the net contribution sought from ECF funds for Junior activity.  The following net expenditure is proposed</t>
  </si>
  <si>
    <t>budget (and/or admin fees)</t>
  </si>
  <si>
    <t>1.  A proposed sponsorship deal covers all FIDE fees related to the Academy</t>
  </si>
  <si>
    <t>2.  The Academy launches in late 2015, and gives rise to the following figures</t>
  </si>
  <si>
    <t>Fees receivable</t>
  </si>
  <si>
    <t>Sponsorship and JRT</t>
  </si>
  <si>
    <t>Total income</t>
  </si>
  <si>
    <t>Expenditure</t>
  </si>
  <si>
    <t>Net expebditure as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</si>
</sst>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000000"/>
      <name val="Arial"/>
      <family val="2"/>
      <charset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4" fillId="0" borderId="0" xfId="0" applyFont="1"/>
    <xf numFmtId="2" fontId="4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1" xfId="0" applyNumberFormat="1" applyFont="1" applyBorder="1"/>
    <xf numFmtId="3" fontId="4" fillId="0" borderId="2" xfId="0" applyNumberFormat="1" applyFont="1" applyBorder="1"/>
    <xf numFmtId="3" fontId="5" fillId="0" borderId="2" xfId="0" applyNumberFormat="1" applyFont="1" applyBorder="1"/>
    <xf numFmtId="3" fontId="4" fillId="0" borderId="0" xfId="0" applyNumberFormat="1" applyFont="1" applyBorder="1"/>
    <xf numFmtId="3" fontId="5" fillId="0" borderId="0" xfId="0" applyNumberFormat="1" applyFont="1" applyBorder="1"/>
    <xf numFmtId="3" fontId="4" fillId="0" borderId="3" xfId="0" applyNumberFormat="1" applyFont="1" applyBorder="1"/>
    <xf numFmtId="3" fontId="5" fillId="0" borderId="3" xfId="0" applyNumberFormat="1" applyFont="1" applyBorder="1"/>
    <xf numFmtId="0" fontId="7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7" fillId="0" borderId="0" xfId="0" applyFont="1" applyAlignment="1">
      <alignment horizontal="right"/>
    </xf>
    <xf numFmtId="3" fontId="9" fillId="0" borderId="1" xfId="0" applyNumberFormat="1" applyFont="1" applyBorder="1"/>
    <xf numFmtId="0" fontId="10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5" fillId="0" borderId="1" xfId="0" applyFont="1" applyBorder="1"/>
    <xf numFmtId="0" fontId="11" fillId="0" borderId="0" xfId="0" applyFont="1"/>
    <xf numFmtId="0" fontId="2" fillId="0" borderId="0" xfId="0" applyFont="1"/>
    <xf numFmtId="3" fontId="5" fillId="0" borderId="1" xfId="0" applyNumberFormat="1" applyFont="1" applyBorder="1"/>
    <xf numFmtId="3" fontId="4" fillId="0" borderId="0" xfId="0" applyNumberFormat="1" applyFont="1" applyFill="1"/>
    <xf numFmtId="3" fontId="5" fillId="0" borderId="0" xfId="0" applyNumberFormat="1" applyFont="1" applyFill="1"/>
    <xf numFmtId="3" fontId="10" fillId="0" borderId="1" xfId="0" applyNumberFormat="1" applyFont="1" applyBorder="1"/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2" fillId="0" borderId="0" xfId="0" applyNumberFormat="1" applyFont="1"/>
    <xf numFmtId="3" fontId="12" fillId="0" borderId="1" xfId="0" applyNumberFormat="1" applyFont="1" applyBorder="1"/>
    <xf numFmtId="3" fontId="0" fillId="0" borderId="2" xfId="0" applyNumberFormat="1" applyBorder="1"/>
    <xf numFmtId="0" fontId="1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Alignment="1">
      <alignment horizontal="left"/>
    </xf>
    <xf numFmtId="3" fontId="13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ECF/ECF%20accounts%20201415/ECF%20201415%20trial%20bala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ECF/ECF%20receipts%20and%20payments%20201314/ECF%20201314%20trial%20balan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ECF/ECF%20accounts%20201415/Salaries%20budget%20and%20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Summary"/>
      <sheetName val="DMs"/>
      <sheetName val="Home"/>
      <sheetName val="Junior"/>
      <sheetName val="Int"/>
      <sheetName val="British"/>
      <sheetName val="Comm"/>
      <sheetName val="Admin"/>
      <sheetName val="P&amp;L TB"/>
      <sheetName val="BS TB"/>
      <sheetName val="JNL"/>
      <sheetName val="ADJ"/>
      <sheetName val="INS"/>
      <sheetName val="0017"/>
      <sheetName val="0050"/>
      <sheetName val="0051"/>
      <sheetName val="0055"/>
      <sheetName val="0056"/>
      <sheetName val="Memb"/>
      <sheetName val="Sheet2"/>
      <sheetName val="Sheet4"/>
    </sheetNames>
    <sheetDataSet>
      <sheetData sheetId="0"/>
      <sheetData sheetId="1"/>
      <sheetData sheetId="2"/>
      <sheetData sheetId="3"/>
      <sheetData sheetId="4">
        <row r="27">
          <cell r="D27">
            <v>128156.63</v>
          </cell>
        </row>
        <row r="47">
          <cell r="D47">
            <v>119142.77</v>
          </cell>
        </row>
      </sheetData>
      <sheetData sheetId="5"/>
      <sheetData sheetId="6"/>
      <sheetData sheetId="7"/>
      <sheetData sheetId="8">
        <row r="11">
          <cell r="D11">
            <v>227.5</v>
          </cell>
        </row>
        <row r="12">
          <cell r="D12">
            <v>2</v>
          </cell>
        </row>
        <row r="13">
          <cell r="D13">
            <v>1259.99</v>
          </cell>
        </row>
        <row r="14">
          <cell r="D14">
            <v>1430.3333333333335</v>
          </cell>
        </row>
        <row r="15">
          <cell r="D15">
            <v>15</v>
          </cell>
        </row>
        <row r="21">
          <cell r="D21">
            <v>13988.880000000001</v>
          </cell>
        </row>
        <row r="22">
          <cell r="D22">
            <v>1022.02</v>
          </cell>
        </row>
        <row r="24">
          <cell r="D24">
            <v>1078.67</v>
          </cell>
        </row>
        <row r="25">
          <cell r="D25">
            <v>3741.0933333333328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745.97666666666669</v>
          </cell>
        </row>
        <row r="29">
          <cell r="D29">
            <v>533.72</v>
          </cell>
        </row>
        <row r="30">
          <cell r="D30">
            <v>533.29</v>
          </cell>
        </row>
        <row r="31">
          <cell r="D31">
            <v>4213</v>
          </cell>
        </row>
        <row r="32">
          <cell r="D32">
            <v>233.01999999999998</v>
          </cell>
        </row>
        <row r="34">
          <cell r="D34"/>
        </row>
        <row r="35">
          <cell r="D35">
            <v>3780.0999999999995</v>
          </cell>
        </row>
        <row r="37">
          <cell r="D37">
            <v>1109.27</v>
          </cell>
        </row>
        <row r="38">
          <cell r="D3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Summary"/>
      <sheetName val="DMs"/>
      <sheetName val="Home"/>
      <sheetName val="Junior"/>
      <sheetName val="Int"/>
      <sheetName val="British"/>
      <sheetName val="Comm"/>
      <sheetName val="Admin"/>
      <sheetName val="P&amp;L TB"/>
      <sheetName val="BS TB"/>
      <sheetName val="JNL"/>
      <sheetName val="ADJ"/>
      <sheetName val="0017"/>
      <sheetName val="INS"/>
      <sheetName val="0050"/>
      <sheetName val="0051"/>
      <sheetName val="0055"/>
      <sheetName val="0056"/>
      <sheetName val="Memb"/>
      <sheetName val="Sheet2"/>
      <sheetName val="Sheet4"/>
    </sheetNames>
    <sheetDataSet>
      <sheetData sheetId="0"/>
      <sheetData sheetId="1"/>
      <sheetData sheetId="2"/>
      <sheetData sheetId="3">
        <row r="24">
          <cell r="D24">
            <v>13.569999999999993</v>
          </cell>
        </row>
        <row r="25">
          <cell r="D25">
            <v>1577.0500000000002</v>
          </cell>
        </row>
        <row r="26">
          <cell r="D26">
            <v>0</v>
          </cell>
        </row>
        <row r="27">
          <cell r="D27">
            <v>79.02</v>
          </cell>
        </row>
        <row r="28">
          <cell r="D28">
            <v>150</v>
          </cell>
        </row>
        <row r="29">
          <cell r="D29">
            <v>6600</v>
          </cell>
        </row>
        <row r="31">
          <cell r="D31">
            <v>0</v>
          </cell>
        </row>
      </sheetData>
      <sheetData sheetId="4">
        <row r="49">
          <cell r="D49">
            <v>161426.31666666665</v>
          </cell>
        </row>
      </sheetData>
      <sheetData sheetId="5"/>
      <sheetData sheetId="6"/>
      <sheetData sheetId="7">
        <row r="21">
          <cell r="D2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6">
          <cell r="I36">
            <v>38348.18</v>
          </cell>
        </row>
        <row r="52">
          <cell r="I52">
            <v>55491.79</v>
          </cell>
        </row>
        <row r="68">
          <cell r="I68">
            <v>59104.708499999993</v>
          </cell>
        </row>
        <row r="84">
          <cell r="I84">
            <v>62001.552124999987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1"/>
  <sheetViews>
    <sheetView workbookViewId="0">
      <selection activeCell="B11" sqref="B11"/>
    </sheetView>
  </sheetViews>
  <sheetFormatPr defaultRowHeight="15" x14ac:dyDescent="0.25"/>
  <cols>
    <col min="1" max="1" width="5.7109375" style="42" customWidth="1"/>
    <col min="2" max="2" width="72.5703125" customWidth="1"/>
  </cols>
  <sheetData>
    <row r="1" spans="1:4" x14ac:dyDescent="0.25">
      <c r="A1" s="43" t="s">
        <v>0</v>
      </c>
      <c r="B1" s="26"/>
      <c r="C1" s="21"/>
      <c r="D1" s="26"/>
    </row>
    <row r="2" spans="1:4" x14ac:dyDescent="0.25">
      <c r="A2" s="43" t="s">
        <v>124</v>
      </c>
      <c r="B2" s="26"/>
      <c r="C2" s="26"/>
      <c r="D2" s="26"/>
    </row>
    <row r="3" spans="1:4" x14ac:dyDescent="0.25">
      <c r="A3" s="43" t="s">
        <v>125</v>
      </c>
      <c r="B3" s="26"/>
      <c r="C3" s="26"/>
      <c r="D3" s="26"/>
    </row>
    <row r="4" spans="1:4" x14ac:dyDescent="0.25">
      <c r="A4" s="43" t="s">
        <v>75</v>
      </c>
      <c r="B4" s="26"/>
      <c r="C4" s="26"/>
      <c r="D4" s="26"/>
    </row>
    <row r="5" spans="1:4" x14ac:dyDescent="0.25">
      <c r="A5" s="44"/>
      <c r="B5" s="26"/>
      <c r="C5" s="26"/>
      <c r="D5" s="26"/>
    </row>
    <row r="6" spans="1:4" x14ac:dyDescent="0.25">
      <c r="A6" s="44">
        <v>1</v>
      </c>
      <c r="B6" s="26" t="s">
        <v>70</v>
      </c>
      <c r="C6" s="26"/>
      <c r="D6" s="26"/>
    </row>
    <row r="7" spans="1:4" x14ac:dyDescent="0.25">
      <c r="A7" s="44">
        <v>2</v>
      </c>
      <c r="B7" s="26" t="s">
        <v>81</v>
      </c>
      <c r="C7" s="26"/>
      <c r="D7" s="26"/>
    </row>
    <row r="8" spans="1:4" x14ac:dyDescent="0.25">
      <c r="A8" s="44">
        <v>3</v>
      </c>
      <c r="B8" s="26" t="s">
        <v>76</v>
      </c>
      <c r="C8" s="26"/>
      <c r="D8" s="26"/>
    </row>
    <row r="9" spans="1:4" x14ac:dyDescent="0.25">
      <c r="A9" s="44">
        <v>4</v>
      </c>
      <c r="B9" s="26" t="s">
        <v>78</v>
      </c>
      <c r="C9" s="26"/>
      <c r="D9" s="26"/>
    </row>
    <row r="10" spans="1:4" x14ac:dyDescent="0.25">
      <c r="A10" s="44">
        <v>5</v>
      </c>
      <c r="B10" s="26" t="s">
        <v>77</v>
      </c>
      <c r="C10" s="26"/>
      <c r="D10" s="26"/>
    </row>
    <row r="11" spans="1:4" x14ac:dyDescent="0.25">
      <c r="A11" s="44">
        <v>6</v>
      </c>
      <c r="B11" s="26" t="s">
        <v>14</v>
      </c>
      <c r="C11" s="26"/>
      <c r="D11" s="26"/>
    </row>
    <row r="12" spans="1:4" x14ac:dyDescent="0.25">
      <c r="A12" s="44">
        <v>7</v>
      </c>
      <c r="B12" s="26" t="s">
        <v>82</v>
      </c>
      <c r="C12" s="26"/>
      <c r="D12" s="26"/>
    </row>
    <row r="13" spans="1:4" x14ac:dyDescent="0.25">
      <c r="A13" s="44">
        <v>8</v>
      </c>
      <c r="B13" s="26" t="s">
        <v>61</v>
      </c>
      <c r="C13" s="26"/>
      <c r="D13" s="26"/>
    </row>
    <row r="14" spans="1:4" x14ac:dyDescent="0.25">
      <c r="A14" s="44">
        <v>9</v>
      </c>
      <c r="B14" s="26" t="s">
        <v>220</v>
      </c>
      <c r="C14" s="26"/>
      <c r="D14" s="26"/>
    </row>
    <row r="15" spans="1:4" x14ac:dyDescent="0.25">
      <c r="A15" s="44">
        <v>10</v>
      </c>
      <c r="B15" s="26" t="s">
        <v>115</v>
      </c>
      <c r="C15" s="26"/>
      <c r="D15" s="26"/>
    </row>
    <row r="16" spans="1:4" x14ac:dyDescent="0.25">
      <c r="A16" s="44"/>
      <c r="B16" s="26"/>
      <c r="C16" s="26"/>
      <c r="D16" s="26"/>
    </row>
    <row r="17" spans="1:4" x14ac:dyDescent="0.25">
      <c r="A17" s="43" t="s">
        <v>219</v>
      </c>
      <c r="B17" s="26"/>
      <c r="C17" s="26"/>
      <c r="D17" s="26"/>
    </row>
    <row r="18" spans="1:4" x14ac:dyDescent="0.25">
      <c r="A18" s="44"/>
      <c r="B18" s="26"/>
      <c r="C18" s="26"/>
      <c r="D18" s="26"/>
    </row>
    <row r="19" spans="1:4" x14ac:dyDescent="0.25">
      <c r="A19" s="44">
        <v>11</v>
      </c>
      <c r="B19" s="26" t="s">
        <v>70</v>
      </c>
      <c r="C19" s="26"/>
      <c r="D19" s="26"/>
    </row>
    <row r="20" spans="1:4" x14ac:dyDescent="0.25">
      <c r="A20" s="44">
        <v>12</v>
      </c>
      <c r="B20" s="26" t="s">
        <v>81</v>
      </c>
      <c r="C20" s="26"/>
      <c r="D20" s="26"/>
    </row>
    <row r="21" spans="1:4" x14ac:dyDescent="0.25">
      <c r="A21" s="44">
        <v>13</v>
      </c>
      <c r="B21" s="26" t="s">
        <v>149</v>
      </c>
      <c r="C21" s="26"/>
      <c r="D21" s="26"/>
    </row>
    <row r="22" spans="1:4" x14ac:dyDescent="0.25">
      <c r="A22" s="44">
        <v>14</v>
      </c>
      <c r="B22" s="26" t="s">
        <v>200</v>
      </c>
      <c r="C22" s="26"/>
      <c r="D22" s="26"/>
    </row>
    <row r="23" spans="1:4" x14ac:dyDescent="0.25">
      <c r="A23" s="44"/>
      <c r="B23" s="26"/>
      <c r="C23" s="26"/>
      <c r="D23" s="26"/>
    </row>
    <row r="24" spans="1:4" x14ac:dyDescent="0.25">
      <c r="A24" s="44"/>
      <c r="B24" s="26"/>
      <c r="C24" s="26"/>
      <c r="D24" s="26"/>
    </row>
    <row r="25" spans="1:4" x14ac:dyDescent="0.25">
      <c r="A25" s="44"/>
      <c r="B25" s="26"/>
      <c r="C25" s="26"/>
      <c r="D25" s="26"/>
    </row>
    <row r="26" spans="1:4" x14ac:dyDescent="0.25">
      <c r="A26" s="44"/>
      <c r="B26" s="26"/>
      <c r="C26" s="26"/>
      <c r="D26" s="26"/>
    </row>
    <row r="27" spans="1:4" x14ac:dyDescent="0.25">
      <c r="A27" s="44"/>
      <c r="B27" s="26"/>
      <c r="C27" s="26"/>
      <c r="D27" s="26"/>
    </row>
    <row r="28" spans="1:4" x14ac:dyDescent="0.25">
      <c r="A28" s="44"/>
      <c r="B28" s="26"/>
      <c r="C28" s="26"/>
      <c r="D28" s="26"/>
    </row>
    <row r="29" spans="1:4" x14ac:dyDescent="0.25">
      <c r="A29" s="44"/>
      <c r="B29" s="26"/>
      <c r="C29" s="26"/>
      <c r="D29" s="26"/>
    </row>
    <row r="30" spans="1:4" x14ac:dyDescent="0.25">
      <c r="A30" s="44"/>
      <c r="B30" s="26"/>
      <c r="C30" s="26"/>
      <c r="D30" s="26"/>
    </row>
    <row r="31" spans="1:4" x14ac:dyDescent="0.25">
      <c r="A31" s="44"/>
      <c r="B31" s="26"/>
      <c r="C31" s="26"/>
      <c r="D31" s="26"/>
    </row>
  </sheetData>
  <pageMargins left="0.7" right="0.7" top="0.75" bottom="0.75" header="0.3" footer="0.3"/>
  <pageSetup paperSize="9" fitToHeight="0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"/>
    </sheetView>
  </sheetViews>
  <sheetFormatPr defaultRowHeight="14.25" x14ac:dyDescent="0.2"/>
  <cols>
    <col min="1" max="1" width="38.42578125" style="26" customWidth="1"/>
    <col min="2" max="7" width="9.7109375" style="26" customWidth="1"/>
    <col min="8" max="8" width="9.7109375" style="28" customWidth="1"/>
    <col min="9" max="253" width="9.140625" style="26"/>
    <col min="254" max="254" width="38.42578125" style="26" customWidth="1"/>
    <col min="255" max="509" width="9.140625" style="26"/>
    <col min="510" max="510" width="38.42578125" style="26" customWidth="1"/>
    <col min="511" max="765" width="9.140625" style="26"/>
    <col min="766" max="766" width="38.42578125" style="26" customWidth="1"/>
    <col min="767" max="1021" width="9.140625" style="26"/>
    <col min="1022" max="1022" width="38.42578125" style="26" customWidth="1"/>
    <col min="1023" max="1277" width="9.140625" style="26"/>
    <col min="1278" max="1278" width="38.42578125" style="26" customWidth="1"/>
    <col min="1279" max="1533" width="9.140625" style="26"/>
    <col min="1534" max="1534" width="38.42578125" style="26" customWidth="1"/>
    <col min="1535" max="1789" width="9.140625" style="26"/>
    <col min="1790" max="1790" width="38.42578125" style="26" customWidth="1"/>
    <col min="1791" max="2045" width="9.140625" style="26"/>
    <col min="2046" max="2046" width="38.42578125" style="26" customWidth="1"/>
    <col min="2047" max="2301" width="9.140625" style="26"/>
    <col min="2302" max="2302" width="38.42578125" style="26" customWidth="1"/>
    <col min="2303" max="2557" width="9.140625" style="26"/>
    <col min="2558" max="2558" width="38.42578125" style="26" customWidth="1"/>
    <col min="2559" max="2813" width="9.140625" style="26"/>
    <col min="2814" max="2814" width="38.42578125" style="26" customWidth="1"/>
    <col min="2815" max="3069" width="9.140625" style="26"/>
    <col min="3070" max="3070" width="38.42578125" style="26" customWidth="1"/>
    <col min="3071" max="3325" width="9.140625" style="26"/>
    <col min="3326" max="3326" width="38.42578125" style="26" customWidth="1"/>
    <col min="3327" max="3581" width="9.140625" style="26"/>
    <col min="3582" max="3582" width="38.42578125" style="26" customWidth="1"/>
    <col min="3583" max="3837" width="9.140625" style="26"/>
    <col min="3838" max="3838" width="38.42578125" style="26" customWidth="1"/>
    <col min="3839" max="4093" width="9.140625" style="26"/>
    <col min="4094" max="4094" width="38.42578125" style="26" customWidth="1"/>
    <col min="4095" max="4349" width="9.140625" style="26"/>
    <col min="4350" max="4350" width="38.42578125" style="26" customWidth="1"/>
    <col min="4351" max="4605" width="9.140625" style="26"/>
    <col min="4606" max="4606" width="38.42578125" style="26" customWidth="1"/>
    <col min="4607" max="4861" width="9.140625" style="26"/>
    <col min="4862" max="4862" width="38.42578125" style="26" customWidth="1"/>
    <col min="4863" max="5117" width="9.140625" style="26"/>
    <col min="5118" max="5118" width="38.42578125" style="26" customWidth="1"/>
    <col min="5119" max="5373" width="9.140625" style="26"/>
    <col min="5374" max="5374" width="38.42578125" style="26" customWidth="1"/>
    <col min="5375" max="5629" width="9.140625" style="26"/>
    <col min="5630" max="5630" width="38.42578125" style="26" customWidth="1"/>
    <col min="5631" max="5885" width="9.140625" style="26"/>
    <col min="5886" max="5886" width="38.42578125" style="26" customWidth="1"/>
    <col min="5887" max="6141" width="9.140625" style="26"/>
    <col min="6142" max="6142" width="38.42578125" style="26" customWidth="1"/>
    <col min="6143" max="6397" width="9.140625" style="26"/>
    <col min="6398" max="6398" width="38.42578125" style="26" customWidth="1"/>
    <col min="6399" max="6653" width="9.140625" style="26"/>
    <col min="6654" max="6654" width="38.42578125" style="26" customWidth="1"/>
    <col min="6655" max="6909" width="9.140625" style="26"/>
    <col min="6910" max="6910" width="38.42578125" style="26" customWidth="1"/>
    <col min="6911" max="7165" width="9.140625" style="26"/>
    <col min="7166" max="7166" width="38.42578125" style="26" customWidth="1"/>
    <col min="7167" max="7421" width="9.140625" style="26"/>
    <col min="7422" max="7422" width="38.42578125" style="26" customWidth="1"/>
    <col min="7423" max="7677" width="9.140625" style="26"/>
    <col min="7678" max="7678" width="38.42578125" style="26" customWidth="1"/>
    <col min="7679" max="7933" width="9.140625" style="26"/>
    <col min="7934" max="7934" width="38.42578125" style="26" customWidth="1"/>
    <col min="7935" max="8189" width="9.140625" style="26"/>
    <col min="8190" max="8190" width="38.42578125" style="26" customWidth="1"/>
    <col min="8191" max="8445" width="9.140625" style="26"/>
    <col min="8446" max="8446" width="38.42578125" style="26" customWidth="1"/>
    <col min="8447" max="8701" width="9.140625" style="26"/>
    <col min="8702" max="8702" width="38.42578125" style="26" customWidth="1"/>
    <col min="8703" max="8957" width="9.140625" style="26"/>
    <col min="8958" max="8958" width="38.42578125" style="26" customWidth="1"/>
    <col min="8959" max="9213" width="9.140625" style="26"/>
    <col min="9214" max="9214" width="38.42578125" style="26" customWidth="1"/>
    <col min="9215" max="9469" width="9.140625" style="26"/>
    <col min="9470" max="9470" width="38.42578125" style="26" customWidth="1"/>
    <col min="9471" max="9725" width="9.140625" style="26"/>
    <col min="9726" max="9726" width="38.42578125" style="26" customWidth="1"/>
    <col min="9727" max="9981" width="9.140625" style="26"/>
    <col min="9982" max="9982" width="38.42578125" style="26" customWidth="1"/>
    <col min="9983" max="10237" width="9.140625" style="26"/>
    <col min="10238" max="10238" width="38.42578125" style="26" customWidth="1"/>
    <col min="10239" max="10493" width="9.140625" style="26"/>
    <col min="10494" max="10494" width="38.42578125" style="26" customWidth="1"/>
    <col min="10495" max="10749" width="9.140625" style="26"/>
    <col min="10750" max="10750" width="38.42578125" style="26" customWidth="1"/>
    <col min="10751" max="11005" width="9.140625" style="26"/>
    <col min="11006" max="11006" width="38.42578125" style="26" customWidth="1"/>
    <col min="11007" max="11261" width="9.140625" style="26"/>
    <col min="11262" max="11262" width="38.42578125" style="26" customWidth="1"/>
    <col min="11263" max="11517" width="9.140625" style="26"/>
    <col min="11518" max="11518" width="38.42578125" style="26" customWidth="1"/>
    <col min="11519" max="11773" width="9.140625" style="26"/>
    <col min="11774" max="11774" width="38.42578125" style="26" customWidth="1"/>
    <col min="11775" max="12029" width="9.140625" style="26"/>
    <col min="12030" max="12030" width="38.42578125" style="26" customWidth="1"/>
    <col min="12031" max="12285" width="9.140625" style="26"/>
    <col min="12286" max="12286" width="38.42578125" style="26" customWidth="1"/>
    <col min="12287" max="12541" width="9.140625" style="26"/>
    <col min="12542" max="12542" width="38.42578125" style="26" customWidth="1"/>
    <col min="12543" max="12797" width="9.140625" style="26"/>
    <col min="12798" max="12798" width="38.42578125" style="26" customWidth="1"/>
    <col min="12799" max="13053" width="9.140625" style="26"/>
    <col min="13054" max="13054" width="38.42578125" style="26" customWidth="1"/>
    <col min="13055" max="13309" width="9.140625" style="26"/>
    <col min="13310" max="13310" width="38.42578125" style="26" customWidth="1"/>
    <col min="13311" max="13565" width="9.140625" style="26"/>
    <col min="13566" max="13566" width="38.42578125" style="26" customWidth="1"/>
    <col min="13567" max="13821" width="9.140625" style="26"/>
    <col min="13822" max="13822" width="38.42578125" style="26" customWidth="1"/>
    <col min="13823" max="14077" width="9.140625" style="26"/>
    <col min="14078" max="14078" width="38.42578125" style="26" customWidth="1"/>
    <col min="14079" max="14333" width="9.140625" style="26"/>
    <col min="14334" max="14334" width="38.42578125" style="26" customWidth="1"/>
    <col min="14335" max="14589" width="9.140625" style="26"/>
    <col min="14590" max="14590" width="38.42578125" style="26" customWidth="1"/>
    <col min="14591" max="14845" width="9.140625" style="26"/>
    <col min="14846" max="14846" width="38.42578125" style="26" customWidth="1"/>
    <col min="14847" max="15101" width="9.140625" style="26"/>
    <col min="15102" max="15102" width="38.42578125" style="26" customWidth="1"/>
    <col min="15103" max="15357" width="9.140625" style="26"/>
    <col min="15358" max="15358" width="38.42578125" style="26" customWidth="1"/>
    <col min="15359" max="15613" width="9.140625" style="26"/>
    <col min="15614" max="15614" width="38.42578125" style="26" customWidth="1"/>
    <col min="15615" max="15869" width="9.140625" style="26"/>
    <col min="15870" max="15870" width="38.42578125" style="26" customWidth="1"/>
    <col min="15871" max="16125" width="9.140625" style="26"/>
    <col min="16126" max="16126" width="38.42578125" style="26" customWidth="1"/>
    <col min="16127" max="16384" width="9.140625" style="26"/>
  </cols>
  <sheetData>
    <row r="1" spans="1:8" ht="15" x14ac:dyDescent="0.25">
      <c r="A1" s="21" t="s">
        <v>0</v>
      </c>
      <c r="B1" s="21"/>
      <c r="C1" s="21"/>
    </row>
    <row r="2" spans="1:8" ht="15" x14ac:dyDescent="0.25">
      <c r="A2" s="43" t="str">
        <f>Index!A3</f>
        <v>2014/15 FORECAST AND 2015/16 BUDGET</v>
      </c>
      <c r="B2" s="21"/>
      <c r="C2" s="21"/>
    </row>
    <row r="3" spans="1:8" ht="15" x14ac:dyDescent="0.25">
      <c r="A3" s="21" t="s">
        <v>222</v>
      </c>
      <c r="B3" s="21"/>
      <c r="C3" s="21"/>
      <c r="D3" s="21"/>
      <c r="E3" s="21"/>
    </row>
    <row r="4" spans="1:8" ht="15" x14ac:dyDescent="0.25">
      <c r="A4" s="21"/>
      <c r="B4" s="21"/>
      <c r="C4" s="21"/>
      <c r="D4" s="21"/>
      <c r="E4" s="21"/>
    </row>
    <row r="5" spans="1:8" ht="15" x14ac:dyDescent="0.25">
      <c r="A5" s="2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s="29" customFormat="1" ht="15" x14ac:dyDescent="0.25"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s="29" customFormat="1" ht="15" x14ac:dyDescent="0.25"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ht="15" x14ac:dyDescent="0.25">
      <c r="A8" s="29"/>
      <c r="B8" s="29"/>
      <c r="C8" s="28"/>
      <c r="D8" s="29"/>
      <c r="E8" s="29"/>
    </row>
    <row r="9" spans="1:8" s="8" customFormat="1" ht="12.75" x14ac:dyDescent="0.2">
      <c r="A9" s="7" t="s">
        <v>7</v>
      </c>
      <c r="B9" s="13"/>
      <c r="C9" s="6"/>
      <c r="D9" s="13"/>
      <c r="E9" s="13"/>
      <c r="H9" s="6"/>
    </row>
    <row r="10" spans="1:8" s="8" customFormat="1" ht="12.75" x14ac:dyDescent="0.2">
      <c r="B10" s="5"/>
      <c r="C10" s="6"/>
      <c r="D10" s="5"/>
      <c r="E10" s="5"/>
      <c r="H10" s="6"/>
    </row>
    <row r="11" spans="1:8" s="8" customFormat="1" ht="12.75" x14ac:dyDescent="0.2">
      <c r="A11" s="8" t="s">
        <v>142</v>
      </c>
      <c r="B11" s="5"/>
      <c r="C11" s="6"/>
      <c r="D11" s="5"/>
      <c r="E11" s="39"/>
      <c r="F11" s="39"/>
      <c r="G11" s="39"/>
      <c r="H11" s="39"/>
    </row>
    <row r="12" spans="1:8" s="8" customFormat="1" ht="12.75" x14ac:dyDescent="0.2">
      <c r="B12" s="5"/>
      <c r="C12" s="6"/>
      <c r="D12" s="5"/>
      <c r="E12" s="39"/>
      <c r="F12" s="39"/>
      <c r="G12" s="39"/>
      <c r="H12" s="39"/>
    </row>
    <row r="13" spans="1:8" s="8" customFormat="1" ht="12.75" x14ac:dyDescent="0.2">
      <c r="B13" s="5"/>
      <c r="C13" s="6"/>
      <c r="D13" s="5"/>
      <c r="E13" s="39"/>
      <c r="F13" s="39"/>
      <c r="G13" s="39"/>
      <c r="H13" s="39"/>
    </row>
    <row r="14" spans="1:8" s="8" customFormat="1" ht="12.75" x14ac:dyDescent="0.2">
      <c r="B14" s="14"/>
      <c r="C14" s="6"/>
      <c r="D14" s="14"/>
      <c r="E14" s="14"/>
      <c r="H14" s="6"/>
    </row>
    <row r="15" spans="1:8" s="8" customFormat="1" ht="12.75" x14ac:dyDescent="0.2">
      <c r="B15" s="15">
        <f t="shared" ref="B15:H15" si="0">SUM(B11:B13)</f>
        <v>0</v>
      </c>
      <c r="C15" s="16">
        <f t="shared" si="0"/>
        <v>0</v>
      </c>
      <c r="D15" s="15">
        <f t="shared" si="0"/>
        <v>0</v>
      </c>
      <c r="E15" s="15">
        <f t="shared" si="0"/>
        <v>0</v>
      </c>
      <c r="F15" s="16">
        <f t="shared" si="0"/>
        <v>0</v>
      </c>
      <c r="G15" s="15">
        <f t="shared" si="0"/>
        <v>0</v>
      </c>
      <c r="H15" s="16">
        <f t="shared" si="0"/>
        <v>0</v>
      </c>
    </row>
    <row r="16" spans="1:8" s="8" customFormat="1" ht="12.75" x14ac:dyDescent="0.2">
      <c r="B16" s="5"/>
      <c r="C16" s="6"/>
      <c r="D16" s="5"/>
      <c r="E16" s="5"/>
      <c r="H16" s="6"/>
    </row>
    <row r="17" spans="1:8" s="8" customFormat="1" ht="12.75" x14ac:dyDescent="0.2">
      <c r="A17" s="7" t="s">
        <v>9</v>
      </c>
      <c r="B17" s="5"/>
      <c r="C17" s="6"/>
      <c r="D17" s="5"/>
      <c r="E17" s="5"/>
      <c r="H17" s="6"/>
    </row>
    <row r="18" spans="1:8" s="8" customFormat="1" ht="12.75" x14ac:dyDescent="0.2">
      <c r="B18" s="5"/>
      <c r="C18" s="6"/>
      <c r="D18" s="5"/>
      <c r="E18" s="5"/>
      <c r="H18" s="6"/>
    </row>
    <row r="19" spans="1:8" s="8" customFormat="1" ht="12.75" x14ac:dyDescent="0.2">
      <c r="A19" s="8" t="s">
        <v>143</v>
      </c>
      <c r="B19" s="5"/>
      <c r="C19" s="6"/>
      <c r="D19" s="5"/>
      <c r="E19" s="39">
        <v>2995</v>
      </c>
      <c r="F19" s="39"/>
      <c r="G19" s="39"/>
      <c r="H19" s="39"/>
    </row>
    <row r="20" spans="1:8" s="8" customFormat="1" ht="12.75" x14ac:dyDescent="0.2">
      <c r="A20" s="8" t="s">
        <v>212</v>
      </c>
      <c r="B20" s="5"/>
      <c r="C20" s="6"/>
      <c r="D20" s="5"/>
      <c r="E20" s="39">
        <f>2500/3</f>
        <v>833.33333333333337</v>
      </c>
      <c r="F20" s="39">
        <v>2500</v>
      </c>
      <c r="G20" s="39">
        <v>2500</v>
      </c>
      <c r="H20" s="39">
        <v>2500</v>
      </c>
    </row>
    <row r="21" spans="1:8" s="8" customFormat="1" ht="12.75" x14ac:dyDescent="0.2">
      <c r="A21" s="8" t="s">
        <v>213</v>
      </c>
      <c r="B21" s="5"/>
      <c r="C21" s="6"/>
      <c r="D21" s="5"/>
      <c r="E21" s="39">
        <v>750</v>
      </c>
      <c r="F21" s="39"/>
      <c r="G21" s="39"/>
      <c r="H21" s="39"/>
    </row>
    <row r="22" spans="1:8" s="8" customFormat="1" ht="12.75" x14ac:dyDescent="0.2">
      <c r="B22" s="14"/>
      <c r="C22" s="6"/>
      <c r="D22" s="14"/>
      <c r="E22" s="14"/>
      <c r="G22" s="22"/>
      <c r="H22" s="6"/>
    </row>
    <row r="23" spans="1:8" s="8" customFormat="1" ht="12.75" x14ac:dyDescent="0.2">
      <c r="B23" s="14">
        <f t="shared" ref="B23:H23" si="1">SUM(B19:B21)</f>
        <v>0</v>
      </c>
      <c r="C23" s="16">
        <f t="shared" si="1"/>
        <v>0</v>
      </c>
      <c r="D23" s="14">
        <f t="shared" si="1"/>
        <v>0</v>
      </c>
      <c r="E23" s="14">
        <f t="shared" si="1"/>
        <v>4578.3333333333339</v>
      </c>
      <c r="F23" s="16">
        <f t="shared" si="1"/>
        <v>2500</v>
      </c>
      <c r="G23" s="16">
        <f t="shared" si="1"/>
        <v>2500</v>
      </c>
      <c r="H23" s="16">
        <f t="shared" si="1"/>
        <v>2500</v>
      </c>
    </row>
    <row r="24" spans="1:8" s="8" customFormat="1" ht="12.75" x14ac:dyDescent="0.2">
      <c r="C24" s="6"/>
      <c r="D24" s="17"/>
      <c r="E24" s="17"/>
      <c r="F24" s="6"/>
      <c r="G24" s="5"/>
      <c r="H24" s="6"/>
    </row>
    <row r="25" spans="1:8" s="8" customFormat="1" ht="12.75" x14ac:dyDescent="0.2">
      <c r="C25" s="6"/>
      <c r="D25" s="14"/>
      <c r="E25" s="5"/>
      <c r="F25" s="6"/>
      <c r="G25" s="5"/>
      <c r="H25" s="6"/>
    </row>
    <row r="26" spans="1:8" s="8" customFormat="1" ht="13.5" thickBot="1" x14ac:dyDescent="0.25">
      <c r="A26" s="7" t="s">
        <v>18</v>
      </c>
      <c r="B26" s="19">
        <f t="shared" ref="B26:H26" si="2">B15-B23</f>
        <v>0</v>
      </c>
      <c r="C26" s="20">
        <f t="shared" si="2"/>
        <v>0</v>
      </c>
      <c r="D26" s="19">
        <f t="shared" si="2"/>
        <v>0</v>
      </c>
      <c r="E26" s="19">
        <f t="shared" si="2"/>
        <v>-4578.3333333333339</v>
      </c>
      <c r="F26" s="20">
        <f t="shared" si="2"/>
        <v>-2500</v>
      </c>
      <c r="G26" s="19">
        <f t="shared" si="2"/>
        <v>-2500</v>
      </c>
      <c r="H26" s="20">
        <f t="shared" si="2"/>
        <v>-2500</v>
      </c>
    </row>
    <row r="27" spans="1:8" s="8" customFormat="1" ht="15" thickTop="1" x14ac:dyDescent="0.2">
      <c r="A27" s="26"/>
      <c r="B27" s="26"/>
      <c r="C27" s="26"/>
      <c r="D27" s="27"/>
      <c r="E27" s="27"/>
      <c r="F27" s="26"/>
      <c r="G27" s="26"/>
      <c r="H27" s="28"/>
    </row>
    <row r="28" spans="1:8" x14ac:dyDescent="0.2">
      <c r="A28" s="8" t="s">
        <v>65</v>
      </c>
      <c r="D28" s="27"/>
      <c r="E28" s="27"/>
    </row>
    <row r="29" spans="1:8" x14ac:dyDescent="0.2">
      <c r="D29" s="27"/>
      <c r="E29" s="27"/>
    </row>
    <row r="30" spans="1:8" x14ac:dyDescent="0.2">
      <c r="A30" s="8" t="s">
        <v>192</v>
      </c>
      <c r="B30" s="8"/>
      <c r="C30" s="8"/>
      <c r="D30" s="5"/>
      <c r="E30" s="5"/>
      <c r="F30" s="8"/>
      <c r="G30" s="8"/>
      <c r="H30" s="6"/>
    </row>
    <row r="31" spans="1:8" s="8" customFormat="1" ht="12.75" x14ac:dyDescent="0.2">
      <c r="A31" s="8" t="s">
        <v>144</v>
      </c>
      <c r="D31" s="5"/>
      <c r="E31" s="5"/>
      <c r="H31" s="6"/>
    </row>
    <row r="32" spans="1:8" s="8" customFormat="1" ht="12.75" x14ac:dyDescent="0.2">
      <c r="D32" s="5"/>
      <c r="E32" s="5"/>
      <c r="H32" s="6"/>
    </row>
    <row r="33" spans="1:8" s="8" customFormat="1" ht="12.75" x14ac:dyDescent="0.2">
      <c r="A33" s="8" t="s">
        <v>214</v>
      </c>
      <c r="D33" s="5"/>
      <c r="E33" s="5"/>
      <c r="H33" s="6"/>
    </row>
    <row r="34" spans="1:8" s="8" customFormat="1" ht="12.75" x14ac:dyDescent="0.2">
      <c r="H34" s="6"/>
    </row>
    <row r="35" spans="1:8" s="8" customFormat="1" ht="12.75" x14ac:dyDescent="0.2">
      <c r="A35" s="8" t="s">
        <v>221</v>
      </c>
      <c r="H35" s="6"/>
    </row>
    <row r="36" spans="1:8" s="8" customFormat="1" ht="12.75" x14ac:dyDescent="0.2">
      <c r="H36" s="6"/>
    </row>
  </sheetData>
  <pageMargins left="0.7" right="0.7" top="0.75" bottom="0.75" header="0.3" footer="0.3"/>
  <pageSetup paperSize="9" scale="82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3"/>
  <sheetViews>
    <sheetView topLeftCell="A18" workbookViewId="0">
      <selection activeCell="A8" sqref="A8:L23"/>
    </sheetView>
  </sheetViews>
  <sheetFormatPr defaultRowHeight="15" x14ac:dyDescent="0.25"/>
  <cols>
    <col min="1" max="1" width="16.5703125" customWidth="1"/>
  </cols>
  <sheetData>
    <row r="1" spans="1:12" x14ac:dyDescent="0.25">
      <c r="A1" s="21" t="s">
        <v>0</v>
      </c>
    </row>
    <row r="2" spans="1:12" x14ac:dyDescent="0.25">
      <c r="A2" s="43" t="str">
        <f>Index!A3</f>
        <v>2014/15 FORECAST AND 2015/16 BUDGET</v>
      </c>
    </row>
    <row r="3" spans="1:12" x14ac:dyDescent="0.25">
      <c r="A3" s="21" t="s">
        <v>205</v>
      </c>
    </row>
    <row r="5" spans="1:12" x14ac:dyDescent="0.25">
      <c r="B5" s="48" t="s">
        <v>84</v>
      </c>
      <c r="C5" s="48" t="s">
        <v>84</v>
      </c>
      <c r="D5" s="48" t="s">
        <v>85</v>
      </c>
      <c r="E5" s="48" t="s">
        <v>85</v>
      </c>
      <c r="F5" s="48" t="s">
        <v>85</v>
      </c>
      <c r="G5" s="48" t="s">
        <v>86</v>
      </c>
      <c r="H5" s="48" t="s">
        <v>86</v>
      </c>
      <c r="I5" s="48" t="s">
        <v>86</v>
      </c>
      <c r="J5" s="48" t="s">
        <v>126</v>
      </c>
      <c r="K5" s="48" t="s">
        <v>126</v>
      </c>
      <c r="L5" s="48" t="s">
        <v>126</v>
      </c>
    </row>
    <row r="6" spans="1:12" x14ac:dyDescent="0.25">
      <c r="B6" s="48" t="s">
        <v>49</v>
      </c>
      <c r="C6" s="48" t="s">
        <v>107</v>
      </c>
      <c r="D6" s="48" t="s">
        <v>108</v>
      </c>
      <c r="E6" s="48" t="s">
        <v>109</v>
      </c>
      <c r="F6" s="48" t="s">
        <v>42</v>
      </c>
      <c r="G6" s="48" t="s">
        <v>108</v>
      </c>
      <c r="H6" s="48" t="s">
        <v>109</v>
      </c>
      <c r="I6" s="48" t="s">
        <v>42</v>
      </c>
      <c r="J6" s="48" t="s">
        <v>108</v>
      </c>
      <c r="K6" s="48" t="s">
        <v>109</v>
      </c>
      <c r="L6" s="48" t="s">
        <v>42</v>
      </c>
    </row>
    <row r="8" spans="1:12" x14ac:dyDescent="0.25">
      <c r="A8" s="8" t="s">
        <v>46</v>
      </c>
      <c r="B8" s="2">
        <f>'2. Memb'!E11</f>
        <v>7106</v>
      </c>
      <c r="C8" s="52">
        <v>60</v>
      </c>
      <c r="D8" s="52"/>
      <c r="F8" s="2">
        <f>B8*((C8+D8)/C8)+E8</f>
        <v>7106</v>
      </c>
      <c r="G8" s="52">
        <v>2</v>
      </c>
      <c r="I8" s="2">
        <f>F8*((C8+D8+G8)/(C8+D8))+H8</f>
        <v>7342.8666666666677</v>
      </c>
      <c r="J8" s="52">
        <v>2</v>
      </c>
      <c r="L8" s="2">
        <f>I8*((C8+D8+G8+J8)/(C8+D8+G8))+K8</f>
        <v>7579.7333333333345</v>
      </c>
    </row>
    <row r="9" spans="1:12" x14ac:dyDescent="0.25">
      <c r="A9" s="8" t="s">
        <v>38</v>
      </c>
      <c r="B9" s="2">
        <f>'2. Memb'!E12</f>
        <v>326</v>
      </c>
      <c r="C9" s="52">
        <v>60</v>
      </c>
      <c r="D9" s="52"/>
      <c r="F9" s="2">
        <f t="shared" ref="F9:F15" si="0">B9*((C9+D9)/C9)+E9</f>
        <v>326</v>
      </c>
      <c r="G9" s="52">
        <v>2</v>
      </c>
      <c r="I9" s="2">
        <f t="shared" ref="I9:I15" si="1">F9*((C9+D9+G9)/(C9+D9))+H9</f>
        <v>336.86666666666667</v>
      </c>
      <c r="J9" s="52">
        <v>2</v>
      </c>
      <c r="L9" s="2">
        <f t="shared" ref="L9:L15" si="2">I9*((C9+D9+G9+J9)/(C9+D9+G9))+K9</f>
        <v>347.73333333333335</v>
      </c>
    </row>
    <row r="10" spans="1:12" x14ac:dyDescent="0.25">
      <c r="A10" s="8" t="s">
        <v>43</v>
      </c>
      <c r="B10" s="2">
        <f>'2. Memb'!E13</f>
        <v>40443</v>
      </c>
      <c r="C10" s="52">
        <v>28</v>
      </c>
      <c r="D10" s="52">
        <v>4</v>
      </c>
      <c r="F10" s="2">
        <f t="shared" si="0"/>
        <v>46220.571428571428</v>
      </c>
      <c r="G10" s="52">
        <v>2</v>
      </c>
      <c r="I10" s="2">
        <f t="shared" si="1"/>
        <v>49109.357142857145</v>
      </c>
      <c r="J10" s="52">
        <v>2</v>
      </c>
      <c r="L10" s="2">
        <f t="shared" si="2"/>
        <v>51998.142857142862</v>
      </c>
    </row>
    <row r="11" spans="1:12" x14ac:dyDescent="0.25">
      <c r="A11" s="8" t="s">
        <v>39</v>
      </c>
      <c r="B11" s="2">
        <f>'2. Memb'!E14</f>
        <v>8435</v>
      </c>
      <c r="C11" s="52">
        <v>22</v>
      </c>
      <c r="D11" s="52">
        <v>4</v>
      </c>
      <c r="F11" s="2">
        <f t="shared" si="0"/>
        <v>9968.636363636364</v>
      </c>
      <c r="G11" s="52">
        <v>2</v>
      </c>
      <c r="I11" s="2">
        <f t="shared" si="1"/>
        <v>10735.454545454546</v>
      </c>
      <c r="J11" s="52">
        <v>2</v>
      </c>
      <c r="L11" s="2">
        <f t="shared" si="2"/>
        <v>11502.272727272728</v>
      </c>
    </row>
    <row r="12" spans="1:12" x14ac:dyDescent="0.25">
      <c r="A12" s="8" t="s">
        <v>44</v>
      </c>
      <c r="B12" s="2">
        <f>'2. Memb'!E15</f>
        <v>31775</v>
      </c>
      <c r="C12" s="52">
        <v>19</v>
      </c>
      <c r="D12" s="52">
        <v>3</v>
      </c>
      <c r="E12" s="2">
        <f>-E20</f>
        <v>600</v>
      </c>
      <c r="F12" s="2">
        <f t="shared" si="0"/>
        <v>37392.105263157893</v>
      </c>
      <c r="G12" s="52">
        <v>1.5</v>
      </c>
      <c r="H12" s="2">
        <f>-H20</f>
        <v>600</v>
      </c>
      <c r="I12" s="2">
        <f t="shared" si="1"/>
        <v>40541.566985645928</v>
      </c>
      <c r="J12" s="52">
        <v>1.5</v>
      </c>
      <c r="K12" s="2">
        <f>-K20</f>
        <v>600</v>
      </c>
      <c r="L12" s="2">
        <f t="shared" si="2"/>
        <v>43729.326580474393</v>
      </c>
    </row>
    <row r="13" spans="1:12" x14ac:dyDescent="0.25">
      <c r="A13" s="8" t="s">
        <v>40</v>
      </c>
      <c r="B13" s="2">
        <f>'2. Memb'!E16</f>
        <v>4176</v>
      </c>
      <c r="C13" s="52">
        <v>13</v>
      </c>
      <c r="D13" s="52">
        <v>3</v>
      </c>
      <c r="E13" s="2">
        <f>-E21/2</f>
        <v>100</v>
      </c>
      <c r="F13" s="2">
        <f t="shared" si="0"/>
        <v>5239.6923076923076</v>
      </c>
      <c r="G13" s="52">
        <v>1.5</v>
      </c>
      <c r="H13" s="2">
        <f>-H21/2</f>
        <v>100</v>
      </c>
      <c r="I13" s="2">
        <f t="shared" si="1"/>
        <v>5830.9134615384619</v>
      </c>
      <c r="J13" s="52">
        <v>1.5</v>
      </c>
      <c r="K13" s="2">
        <f>-K21/2</f>
        <v>100</v>
      </c>
      <c r="L13" s="2">
        <f t="shared" si="2"/>
        <v>6430.7060439560437</v>
      </c>
    </row>
    <row r="14" spans="1:12" x14ac:dyDescent="0.25">
      <c r="A14" s="8" t="s">
        <v>45</v>
      </c>
      <c r="B14" s="2">
        <f>'2. Memb'!E17</f>
        <v>44384</v>
      </c>
      <c r="C14" s="52">
        <v>13</v>
      </c>
      <c r="D14" s="52">
        <v>2</v>
      </c>
      <c r="E14" s="2">
        <v>1300</v>
      </c>
      <c r="F14" s="2">
        <f t="shared" si="0"/>
        <v>52512.307692307688</v>
      </c>
      <c r="G14" s="52">
        <v>1</v>
      </c>
      <c r="H14" s="2">
        <v>1300</v>
      </c>
      <c r="I14" s="2">
        <f t="shared" si="1"/>
        <v>57313.128205128196</v>
      </c>
      <c r="J14" s="52">
        <v>1</v>
      </c>
      <c r="K14" s="2">
        <v>1300</v>
      </c>
      <c r="L14" s="2">
        <f t="shared" si="2"/>
        <v>62195.198717948711</v>
      </c>
    </row>
    <row r="15" spans="1:12" x14ac:dyDescent="0.25">
      <c r="A15" s="8" t="s">
        <v>41</v>
      </c>
      <c r="B15" s="2">
        <f>'2. Memb'!E18</f>
        <v>1986</v>
      </c>
      <c r="C15" s="52">
        <v>9</v>
      </c>
      <c r="D15" s="52">
        <v>2</v>
      </c>
      <c r="E15" s="2">
        <f>-E21/2</f>
        <v>100</v>
      </c>
      <c r="F15" s="2">
        <f t="shared" si="0"/>
        <v>2527.3333333333335</v>
      </c>
      <c r="G15" s="52">
        <v>1</v>
      </c>
      <c r="H15" s="2">
        <f>-H21/2</f>
        <v>100</v>
      </c>
      <c r="I15" s="2">
        <f t="shared" si="1"/>
        <v>2857.090909090909</v>
      </c>
      <c r="J15" s="52">
        <v>1</v>
      </c>
      <c r="K15" s="2">
        <f>-K21/2</f>
        <v>100</v>
      </c>
      <c r="L15" s="2">
        <f t="shared" si="2"/>
        <v>3195.181818181818</v>
      </c>
    </row>
    <row r="16" spans="1:12" x14ac:dyDescent="0.25">
      <c r="B16" s="47">
        <f>SUM(B8:B15)</f>
        <v>138631</v>
      </c>
      <c r="C16" s="52"/>
      <c r="D16" s="52"/>
      <c r="E16" s="47">
        <f>SUM(E8:E15)</f>
        <v>2100</v>
      </c>
      <c r="F16" s="47">
        <f>SUM(F8:F15)</f>
        <v>161292.64638869904</v>
      </c>
      <c r="G16" s="52"/>
      <c r="H16" s="47">
        <f>SUM(H8:H15)</f>
        <v>2100</v>
      </c>
      <c r="I16" s="47">
        <f>SUM(I8:I15)</f>
        <v>174067.24458304854</v>
      </c>
      <c r="J16" s="52"/>
      <c r="K16" s="47">
        <f>SUM(K8:K15)</f>
        <v>2100</v>
      </c>
      <c r="L16" s="47">
        <f>SUM(L8:L15)</f>
        <v>186978.29541164322</v>
      </c>
    </row>
    <row r="17" spans="1:12" x14ac:dyDescent="0.25">
      <c r="C17" s="52"/>
      <c r="D17" s="52"/>
      <c r="E17" s="2"/>
      <c r="G17" s="52"/>
      <c r="H17" s="2"/>
      <c r="J17" s="52"/>
      <c r="K17" s="2"/>
    </row>
    <row r="18" spans="1:12" x14ac:dyDescent="0.25">
      <c r="C18" s="52"/>
      <c r="D18" s="52"/>
      <c r="E18" s="2"/>
      <c r="G18" s="52"/>
      <c r="H18" s="2"/>
      <c r="J18" s="52"/>
      <c r="K18" s="2"/>
    </row>
    <row r="19" spans="1:12" x14ac:dyDescent="0.25">
      <c r="A19" t="s">
        <v>110</v>
      </c>
      <c r="B19" s="2">
        <f>'2. Memb'!E21</f>
        <v>7800</v>
      </c>
      <c r="C19" s="52">
        <v>2</v>
      </c>
      <c r="D19" s="52">
        <v>0.25</v>
      </c>
      <c r="E19" s="2">
        <v>-1200</v>
      </c>
      <c r="F19" s="2">
        <f>B19*((C19+D19)/C19)+E19</f>
        <v>7575</v>
      </c>
      <c r="G19" s="52">
        <v>0.25</v>
      </c>
      <c r="H19" s="2">
        <v>-1200</v>
      </c>
      <c r="I19" s="2">
        <f>F19*((C19+D19+G19)/(C19+D19))+H19</f>
        <v>7216.6666666666679</v>
      </c>
      <c r="J19" s="52">
        <v>0.25</v>
      </c>
      <c r="K19" s="2">
        <v>-1200</v>
      </c>
      <c r="L19" s="2">
        <f>I19*((C19+D19+G19+J19)/(C19+D19+G19))+K19</f>
        <v>6738.3333333333358</v>
      </c>
    </row>
    <row r="20" spans="1:12" x14ac:dyDescent="0.25">
      <c r="A20" t="s">
        <v>111</v>
      </c>
      <c r="B20" s="2">
        <f>'2. Memb'!E22</f>
        <v>3400</v>
      </c>
      <c r="C20" s="52">
        <v>6</v>
      </c>
      <c r="D20" s="52">
        <v>1</v>
      </c>
      <c r="E20" s="2">
        <v>-600</v>
      </c>
      <c r="F20" s="2">
        <f>B20*((C20+D20)/C20)+E20</f>
        <v>3366.666666666667</v>
      </c>
      <c r="G20" s="52">
        <v>0.5</v>
      </c>
      <c r="H20" s="2">
        <v>-600</v>
      </c>
      <c r="I20" s="2">
        <f>F20*((C20+D20+G20)/(C20+D20))+H20</f>
        <v>3007.1428571428573</v>
      </c>
      <c r="J20" s="52">
        <v>0.5</v>
      </c>
      <c r="K20" s="2">
        <v>-600</v>
      </c>
      <c r="L20" s="2">
        <f>I20*((C20+D20+G20+J20)/(C20+D20+G20))+K20</f>
        <v>2607.6190476190477</v>
      </c>
    </row>
    <row r="21" spans="1:12" x14ac:dyDescent="0.25">
      <c r="A21" t="s">
        <v>112</v>
      </c>
      <c r="B21" s="2">
        <f>'2. Memb'!E23</f>
        <v>2040</v>
      </c>
      <c r="C21" s="52">
        <v>0.5</v>
      </c>
      <c r="D21" s="52">
        <v>0.1</v>
      </c>
      <c r="E21" s="2">
        <v>-200</v>
      </c>
      <c r="F21" s="2">
        <f>B21*((C21+D21)/C21)+E21</f>
        <v>2248</v>
      </c>
      <c r="G21" s="52"/>
      <c r="H21" s="2">
        <v>-200</v>
      </c>
      <c r="I21" s="2">
        <f>F21*((C21+D21+G21)/(C21+D21))+H21</f>
        <v>2048</v>
      </c>
      <c r="J21" s="52"/>
      <c r="K21" s="2">
        <v>-200</v>
      </c>
      <c r="L21" s="2">
        <f>I21*((C21+D21+G21+J21)/(C21+D21+G21))+K21</f>
        <v>1848</v>
      </c>
    </row>
    <row r="22" spans="1:12" x14ac:dyDescent="0.25">
      <c r="A22" t="s">
        <v>113</v>
      </c>
      <c r="B22" s="2">
        <f>'2. Memb'!E24</f>
        <v>731</v>
      </c>
      <c r="C22" s="52">
        <v>2</v>
      </c>
      <c r="D22" s="52">
        <v>0.25</v>
      </c>
      <c r="E22" s="2">
        <v>-100</v>
      </c>
      <c r="F22" s="2">
        <f>B22*((C22+D22)/C22)+E22</f>
        <v>722.375</v>
      </c>
      <c r="G22" s="52">
        <v>0.25</v>
      </c>
      <c r="H22" s="2">
        <v>-100</v>
      </c>
      <c r="I22" s="2">
        <f>F22*((C22+D22+G22)/(C22+D22))+H22</f>
        <v>702.63888888888891</v>
      </c>
      <c r="J22" s="52">
        <v>0.25</v>
      </c>
      <c r="K22" s="2">
        <v>-100</v>
      </c>
      <c r="L22" s="2">
        <f>I22*((C22+D22+G22+J22)/(C22+D22+G22))+K22</f>
        <v>672.90277777777783</v>
      </c>
    </row>
    <row r="23" spans="1:12" x14ac:dyDescent="0.25">
      <c r="B23" s="47">
        <f>SUM(B19:B22)</f>
        <v>13971</v>
      </c>
      <c r="E23" s="47">
        <f>SUM(E19:E22)</f>
        <v>-2100</v>
      </c>
      <c r="F23" s="47">
        <f>SUM(F19:F22)</f>
        <v>13912.041666666668</v>
      </c>
      <c r="H23" s="47">
        <f>SUM(H19:H22)</f>
        <v>-2100</v>
      </c>
      <c r="I23" s="47">
        <f>SUM(I19:I22)</f>
        <v>12974.448412698413</v>
      </c>
      <c r="J23" s="52"/>
      <c r="K23" s="47">
        <f>SUM(K19:K22)</f>
        <v>-2100</v>
      </c>
      <c r="L23" s="47">
        <f>SUM(L19:L22)</f>
        <v>11866.855158730161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"/>
    </sheetView>
  </sheetViews>
  <sheetFormatPr defaultRowHeight="14.25" x14ac:dyDescent="0.2"/>
  <cols>
    <col min="1" max="1" width="30.140625" style="26" customWidth="1"/>
    <col min="2" max="2" width="9.7109375" style="8" customWidth="1"/>
    <col min="3" max="3" width="9.7109375" style="22" customWidth="1"/>
    <col min="4" max="5" width="9.7109375" style="8" customWidth="1"/>
    <col min="6" max="8" width="9.7109375" style="22" customWidth="1"/>
    <col min="9" max="251" width="9.140625" style="26"/>
    <col min="252" max="252" width="26.28515625" style="26" customWidth="1"/>
    <col min="253" max="507" width="9.140625" style="26"/>
    <col min="508" max="508" width="26.28515625" style="26" customWidth="1"/>
    <col min="509" max="763" width="9.140625" style="26"/>
    <col min="764" max="764" width="26.28515625" style="26" customWidth="1"/>
    <col min="765" max="1019" width="9.140625" style="26"/>
    <col min="1020" max="1020" width="26.28515625" style="26" customWidth="1"/>
    <col min="1021" max="1275" width="9.140625" style="26"/>
    <col min="1276" max="1276" width="26.28515625" style="26" customWidth="1"/>
    <col min="1277" max="1531" width="9.140625" style="26"/>
    <col min="1532" max="1532" width="26.28515625" style="26" customWidth="1"/>
    <col min="1533" max="1787" width="9.140625" style="26"/>
    <col min="1788" max="1788" width="26.28515625" style="26" customWidth="1"/>
    <col min="1789" max="2043" width="9.140625" style="26"/>
    <col min="2044" max="2044" width="26.28515625" style="26" customWidth="1"/>
    <col min="2045" max="2299" width="9.140625" style="26"/>
    <col min="2300" max="2300" width="26.28515625" style="26" customWidth="1"/>
    <col min="2301" max="2555" width="9.140625" style="26"/>
    <col min="2556" max="2556" width="26.28515625" style="26" customWidth="1"/>
    <col min="2557" max="2811" width="9.140625" style="26"/>
    <col min="2812" max="2812" width="26.28515625" style="26" customWidth="1"/>
    <col min="2813" max="3067" width="9.140625" style="26"/>
    <col min="3068" max="3068" width="26.28515625" style="26" customWidth="1"/>
    <col min="3069" max="3323" width="9.140625" style="26"/>
    <col min="3324" max="3324" width="26.28515625" style="26" customWidth="1"/>
    <col min="3325" max="3579" width="9.140625" style="26"/>
    <col min="3580" max="3580" width="26.28515625" style="26" customWidth="1"/>
    <col min="3581" max="3835" width="9.140625" style="26"/>
    <col min="3836" max="3836" width="26.28515625" style="26" customWidth="1"/>
    <col min="3837" max="4091" width="9.140625" style="26"/>
    <col min="4092" max="4092" width="26.28515625" style="26" customWidth="1"/>
    <col min="4093" max="4347" width="9.140625" style="26"/>
    <col min="4348" max="4348" width="26.28515625" style="26" customWidth="1"/>
    <col min="4349" max="4603" width="9.140625" style="26"/>
    <col min="4604" max="4604" width="26.28515625" style="26" customWidth="1"/>
    <col min="4605" max="4859" width="9.140625" style="26"/>
    <col min="4860" max="4860" width="26.28515625" style="26" customWidth="1"/>
    <col min="4861" max="5115" width="9.140625" style="26"/>
    <col min="5116" max="5116" width="26.28515625" style="26" customWidth="1"/>
    <col min="5117" max="5371" width="9.140625" style="26"/>
    <col min="5372" max="5372" width="26.28515625" style="26" customWidth="1"/>
    <col min="5373" max="5627" width="9.140625" style="26"/>
    <col min="5628" max="5628" width="26.28515625" style="26" customWidth="1"/>
    <col min="5629" max="5883" width="9.140625" style="26"/>
    <col min="5884" max="5884" width="26.28515625" style="26" customWidth="1"/>
    <col min="5885" max="6139" width="9.140625" style="26"/>
    <col min="6140" max="6140" width="26.28515625" style="26" customWidth="1"/>
    <col min="6141" max="6395" width="9.140625" style="26"/>
    <col min="6396" max="6396" width="26.28515625" style="26" customWidth="1"/>
    <col min="6397" max="6651" width="9.140625" style="26"/>
    <col min="6652" max="6652" width="26.28515625" style="26" customWidth="1"/>
    <col min="6653" max="6907" width="9.140625" style="26"/>
    <col min="6908" max="6908" width="26.28515625" style="26" customWidth="1"/>
    <col min="6909" max="7163" width="9.140625" style="26"/>
    <col min="7164" max="7164" width="26.28515625" style="26" customWidth="1"/>
    <col min="7165" max="7419" width="9.140625" style="26"/>
    <col min="7420" max="7420" width="26.28515625" style="26" customWidth="1"/>
    <col min="7421" max="7675" width="9.140625" style="26"/>
    <col min="7676" max="7676" width="26.28515625" style="26" customWidth="1"/>
    <col min="7677" max="7931" width="9.140625" style="26"/>
    <col min="7932" max="7932" width="26.28515625" style="26" customWidth="1"/>
    <col min="7933" max="8187" width="9.140625" style="26"/>
    <col min="8188" max="8188" width="26.28515625" style="26" customWidth="1"/>
    <col min="8189" max="8443" width="9.140625" style="26"/>
    <col min="8444" max="8444" width="26.28515625" style="26" customWidth="1"/>
    <col min="8445" max="8699" width="9.140625" style="26"/>
    <col min="8700" max="8700" width="26.28515625" style="26" customWidth="1"/>
    <col min="8701" max="8955" width="9.140625" style="26"/>
    <col min="8956" max="8956" width="26.28515625" style="26" customWidth="1"/>
    <col min="8957" max="9211" width="9.140625" style="26"/>
    <col min="9212" max="9212" width="26.28515625" style="26" customWidth="1"/>
    <col min="9213" max="9467" width="9.140625" style="26"/>
    <col min="9468" max="9468" width="26.28515625" style="26" customWidth="1"/>
    <col min="9469" max="9723" width="9.140625" style="26"/>
    <col min="9724" max="9724" width="26.28515625" style="26" customWidth="1"/>
    <col min="9725" max="9979" width="9.140625" style="26"/>
    <col min="9980" max="9980" width="26.28515625" style="26" customWidth="1"/>
    <col min="9981" max="10235" width="9.140625" style="26"/>
    <col min="10236" max="10236" width="26.28515625" style="26" customWidth="1"/>
    <col min="10237" max="10491" width="9.140625" style="26"/>
    <col min="10492" max="10492" width="26.28515625" style="26" customWidth="1"/>
    <col min="10493" max="10747" width="9.140625" style="26"/>
    <col min="10748" max="10748" width="26.28515625" style="26" customWidth="1"/>
    <col min="10749" max="11003" width="9.140625" style="26"/>
    <col min="11004" max="11004" width="26.28515625" style="26" customWidth="1"/>
    <col min="11005" max="11259" width="9.140625" style="26"/>
    <col min="11260" max="11260" width="26.28515625" style="26" customWidth="1"/>
    <col min="11261" max="11515" width="9.140625" style="26"/>
    <col min="11516" max="11516" width="26.28515625" style="26" customWidth="1"/>
    <col min="11517" max="11771" width="9.140625" style="26"/>
    <col min="11772" max="11772" width="26.28515625" style="26" customWidth="1"/>
    <col min="11773" max="12027" width="9.140625" style="26"/>
    <col min="12028" max="12028" width="26.28515625" style="26" customWidth="1"/>
    <col min="12029" max="12283" width="9.140625" style="26"/>
    <col min="12284" max="12284" width="26.28515625" style="26" customWidth="1"/>
    <col min="12285" max="12539" width="9.140625" style="26"/>
    <col min="12540" max="12540" width="26.28515625" style="26" customWidth="1"/>
    <col min="12541" max="12795" width="9.140625" style="26"/>
    <col min="12796" max="12796" width="26.28515625" style="26" customWidth="1"/>
    <col min="12797" max="13051" width="9.140625" style="26"/>
    <col min="13052" max="13052" width="26.28515625" style="26" customWidth="1"/>
    <col min="13053" max="13307" width="9.140625" style="26"/>
    <col min="13308" max="13308" width="26.28515625" style="26" customWidth="1"/>
    <col min="13309" max="13563" width="9.140625" style="26"/>
    <col min="13564" max="13564" width="26.28515625" style="26" customWidth="1"/>
    <col min="13565" max="13819" width="9.140625" style="26"/>
    <col min="13820" max="13820" width="26.28515625" style="26" customWidth="1"/>
    <col min="13821" max="14075" width="9.140625" style="26"/>
    <col min="14076" max="14076" width="26.28515625" style="26" customWidth="1"/>
    <col min="14077" max="14331" width="9.140625" style="26"/>
    <col min="14332" max="14332" width="26.28515625" style="26" customWidth="1"/>
    <col min="14333" max="14587" width="9.140625" style="26"/>
    <col min="14588" max="14588" width="26.28515625" style="26" customWidth="1"/>
    <col min="14589" max="14843" width="9.140625" style="26"/>
    <col min="14844" max="14844" width="26.28515625" style="26" customWidth="1"/>
    <col min="14845" max="15099" width="9.140625" style="26"/>
    <col min="15100" max="15100" width="26.28515625" style="26" customWidth="1"/>
    <col min="15101" max="15355" width="9.140625" style="26"/>
    <col min="15356" max="15356" width="26.28515625" style="26" customWidth="1"/>
    <col min="15357" max="15611" width="9.140625" style="26"/>
    <col min="15612" max="15612" width="26.28515625" style="26" customWidth="1"/>
    <col min="15613" max="15867" width="9.140625" style="26"/>
    <col min="15868" max="15868" width="26.28515625" style="26" customWidth="1"/>
    <col min="15869" max="16123" width="9.140625" style="26"/>
    <col min="16124" max="16124" width="26.28515625" style="26" customWidth="1"/>
    <col min="16125" max="16384" width="9.140625" style="26"/>
  </cols>
  <sheetData>
    <row r="1" spans="1:8" ht="15" x14ac:dyDescent="0.25">
      <c r="A1" s="21" t="s">
        <v>0</v>
      </c>
      <c r="B1" s="7"/>
      <c r="C1" s="23"/>
    </row>
    <row r="2" spans="1:8" ht="15" x14ac:dyDescent="0.25">
      <c r="A2" s="43" t="str">
        <f>Index!A3</f>
        <v>2014/15 FORECAST AND 2015/16 BUDGET</v>
      </c>
      <c r="B2" s="7"/>
      <c r="C2" s="23"/>
      <c r="D2" s="7"/>
      <c r="E2" s="7"/>
    </row>
    <row r="3" spans="1:8" ht="15" x14ac:dyDescent="0.25">
      <c r="A3" s="21" t="s">
        <v>226</v>
      </c>
      <c r="B3" s="7"/>
      <c r="C3" s="23"/>
      <c r="D3" s="7"/>
      <c r="E3" s="7"/>
    </row>
    <row r="4" spans="1:8" ht="15" x14ac:dyDescent="0.25">
      <c r="A4" s="21"/>
      <c r="B4" s="7"/>
      <c r="C4" s="23"/>
      <c r="D4" s="7"/>
      <c r="E4" s="7"/>
    </row>
    <row r="5" spans="1:8" ht="15" x14ac:dyDescent="0.25">
      <c r="A5" s="21"/>
      <c r="B5" s="11" t="s">
        <v>50</v>
      </c>
      <c r="C5" s="24" t="s">
        <v>84</v>
      </c>
      <c r="D5" s="11" t="s">
        <v>84</v>
      </c>
      <c r="E5" s="11" t="s">
        <v>84</v>
      </c>
      <c r="F5" s="24" t="s">
        <v>85</v>
      </c>
      <c r="G5" s="24" t="s">
        <v>86</v>
      </c>
      <c r="H5" s="24" t="s">
        <v>126</v>
      </c>
    </row>
    <row r="6" spans="1:8" s="32" customFormat="1" ht="12.75" x14ac:dyDescent="0.2">
      <c r="A6" s="11"/>
      <c r="B6" s="11" t="s">
        <v>57</v>
      </c>
      <c r="C6" s="24" t="s">
        <v>57</v>
      </c>
      <c r="D6" s="11" t="s">
        <v>194</v>
      </c>
      <c r="E6" s="11" t="s">
        <v>57</v>
      </c>
      <c r="F6" s="24" t="s">
        <v>57</v>
      </c>
      <c r="G6" s="24" t="s">
        <v>57</v>
      </c>
      <c r="H6" s="24" t="s">
        <v>57</v>
      </c>
    </row>
    <row r="7" spans="1:8" s="32" customFormat="1" ht="12.75" x14ac:dyDescent="0.2">
      <c r="A7" s="11"/>
      <c r="B7" s="11" t="s">
        <v>48</v>
      </c>
      <c r="C7" s="24" t="s">
        <v>42</v>
      </c>
      <c r="D7" s="11" t="s">
        <v>195</v>
      </c>
      <c r="E7" s="11" t="s">
        <v>49</v>
      </c>
      <c r="F7" s="24" t="s">
        <v>42</v>
      </c>
      <c r="G7" s="24" t="s">
        <v>42</v>
      </c>
      <c r="H7" s="24" t="s">
        <v>42</v>
      </c>
    </row>
    <row r="8" spans="1:8" s="32" customFormat="1" ht="12.75" x14ac:dyDescent="0.2">
      <c r="A8" s="11"/>
      <c r="B8" s="11"/>
      <c r="C8" s="24"/>
      <c r="D8" s="11"/>
      <c r="E8" s="11"/>
      <c r="F8" s="41"/>
      <c r="G8" s="41"/>
      <c r="H8" s="41"/>
    </row>
    <row r="9" spans="1:8" s="8" customFormat="1" ht="12.75" x14ac:dyDescent="0.2">
      <c r="A9" s="7" t="s">
        <v>7</v>
      </c>
      <c r="B9" s="7"/>
      <c r="C9" s="23"/>
      <c r="D9" s="7"/>
      <c r="E9" s="7"/>
      <c r="F9" s="22"/>
      <c r="G9" s="22"/>
      <c r="H9" s="22"/>
    </row>
    <row r="10" spans="1:8" s="8" customFormat="1" ht="12.75" x14ac:dyDescent="0.2">
      <c r="C10" s="22"/>
      <c r="F10" s="22"/>
      <c r="G10" s="22"/>
      <c r="H10" s="22"/>
    </row>
    <row r="11" spans="1:8" s="8" customFormat="1" ht="12.75" x14ac:dyDescent="0.2">
      <c r="A11" s="8" t="s">
        <v>87</v>
      </c>
      <c r="B11" s="5">
        <f>'12. Memb (2)'!B30-'11. Summary (2)'!B12</f>
        <v>138258.16499999998</v>
      </c>
      <c r="C11" s="6">
        <f>'12. Memb (2)'!C30-'11. Summary (2)'!C12</f>
        <v>139672.66666666666</v>
      </c>
      <c r="D11" s="5">
        <f>'12. Memb (2)'!D30-'11. Summary (2)'!D12</f>
        <v>129192.65666666666</v>
      </c>
      <c r="E11" s="5">
        <f>'12. Memb (2)'!E30-'11. Summary (2)'!E12</f>
        <v>139672.66666666666</v>
      </c>
      <c r="F11" s="6">
        <f>'12. Memb (2)'!F30-'11. Summary (2)'!F12</f>
        <v>162334.3130553657</v>
      </c>
      <c r="G11" s="6">
        <f>'12. Memb (2)'!G30-'11. Summary (2)'!G12</f>
        <v>175108.91124971519</v>
      </c>
      <c r="H11" s="6">
        <f>'12. Memb (2)'!H30-'11. Summary (2)'!H12</f>
        <v>188019.96207830991</v>
      </c>
    </row>
    <row r="12" spans="1:8" s="8" customFormat="1" ht="12.75" x14ac:dyDescent="0.2">
      <c r="A12" s="8" t="s">
        <v>88</v>
      </c>
      <c r="B12" s="5">
        <f>SUM('12. Memb (2)'!B21:B25)</f>
        <v>10123.57166666667</v>
      </c>
      <c r="C12" s="6">
        <f>SUM('12. Memb (2)'!C21:C25)</f>
        <v>13971.25</v>
      </c>
      <c r="D12" s="5">
        <f>SUM('12. Memb (2)'!D21:D25)</f>
        <v>3938.9583333333339</v>
      </c>
      <c r="E12" s="5">
        <f>SUM('12. Memb (2)'!E21:E25)</f>
        <v>13971</v>
      </c>
      <c r="F12" s="6">
        <f>SUM('12. Memb (2)'!F21:F25)</f>
        <v>13912.041666666668</v>
      </c>
      <c r="G12" s="6">
        <f>SUM('12. Memb (2)'!G21:G25)</f>
        <v>12974.448412698413</v>
      </c>
      <c r="H12" s="6">
        <f>SUM('12. Memb (2)'!H21:H25)</f>
        <v>11866.855158730161</v>
      </c>
    </row>
    <row r="13" spans="1:8" s="8" customFormat="1" ht="12.75" x14ac:dyDescent="0.2">
      <c r="A13" s="8" t="s">
        <v>10</v>
      </c>
      <c r="B13" s="5">
        <f>'3. Home'!B19</f>
        <v>2084.16</v>
      </c>
      <c r="C13" s="6">
        <f>'3. Home'!C19</f>
        <v>2000</v>
      </c>
      <c r="D13" s="5">
        <f>'3. Home'!D19</f>
        <v>927.5</v>
      </c>
      <c r="E13" s="5">
        <f>'3. Home'!E19</f>
        <v>1533</v>
      </c>
      <c r="F13" s="6">
        <f>'3. Home'!F19</f>
        <v>1533</v>
      </c>
      <c r="G13" s="6">
        <f>'3. Home'!G19</f>
        <v>1533</v>
      </c>
      <c r="H13" s="6">
        <f>'3. Home'!H19</f>
        <v>1533</v>
      </c>
    </row>
    <row r="14" spans="1:8" s="8" customFormat="1" ht="12.75" x14ac:dyDescent="0.2">
      <c r="A14" s="8" t="s">
        <v>11</v>
      </c>
      <c r="B14" s="5">
        <f>B27</f>
        <v>161426.31666666665</v>
      </c>
      <c r="C14" s="6">
        <v>349000</v>
      </c>
      <c r="D14" s="5">
        <f>[1]Junior!$D$27</f>
        <v>128156.63</v>
      </c>
      <c r="E14" s="5">
        <v>349000</v>
      </c>
      <c r="F14" s="6">
        <v>349000</v>
      </c>
      <c r="G14" s="6">
        <v>349000</v>
      </c>
      <c r="H14" s="6">
        <v>349000</v>
      </c>
    </row>
    <row r="15" spans="1:8" s="8" customFormat="1" ht="12.75" x14ac:dyDescent="0.2">
      <c r="A15" s="8" t="s">
        <v>13</v>
      </c>
      <c r="B15" s="5">
        <f>'5. Int'!B21</f>
        <v>41046.539999999994</v>
      </c>
      <c r="C15" s="6">
        <f>'5. Int'!C21</f>
        <v>18500</v>
      </c>
      <c r="D15" s="5">
        <f>'5. Int'!D21</f>
        <v>9987.626666666667</v>
      </c>
      <c r="E15" s="5">
        <f>'5. Int'!E21</f>
        <v>17500</v>
      </c>
      <c r="F15" s="6">
        <f>'5. Int'!F21</f>
        <v>31500</v>
      </c>
      <c r="G15" s="6">
        <f>'5. Int'!G21</f>
        <v>23000</v>
      </c>
      <c r="H15" s="6">
        <f>'5. Int'!H21</f>
        <v>27000</v>
      </c>
    </row>
    <row r="16" spans="1:8" s="8" customFormat="1" ht="12.75" x14ac:dyDescent="0.2">
      <c r="A16" s="8" t="s">
        <v>14</v>
      </c>
      <c r="B16" s="5">
        <f>'6. British'!B19</f>
        <v>64874.696666666685</v>
      </c>
      <c r="C16" s="6">
        <f>'6. British'!C19</f>
        <v>50000</v>
      </c>
      <c r="D16" s="5">
        <f>'6. British'!D19</f>
        <v>2538.64</v>
      </c>
      <c r="E16" s="5">
        <f>'6. British'!E19</f>
        <v>62500</v>
      </c>
      <c r="F16" s="6">
        <f>'6. British'!F19</f>
        <v>49500</v>
      </c>
      <c r="G16" s="6">
        <f>'6. British'!G19</f>
        <v>49500</v>
      </c>
      <c r="H16" s="6">
        <f>'6. British'!H19</f>
        <v>49500</v>
      </c>
    </row>
    <row r="17" spans="1:8" s="8" customFormat="1" ht="12.75" x14ac:dyDescent="0.2">
      <c r="A17" s="8" t="s">
        <v>89</v>
      </c>
      <c r="B17" s="5">
        <f>'7. Comm'!B15</f>
        <v>750</v>
      </c>
      <c r="C17" s="6">
        <f>'7. Comm'!C15</f>
        <v>0</v>
      </c>
      <c r="D17" s="5">
        <f>'7. Comm'!D15</f>
        <v>0</v>
      </c>
      <c r="E17" s="5">
        <f>'7. Comm'!E15</f>
        <v>1000</v>
      </c>
      <c r="F17" s="6">
        <f>'7. Comm'!F15</f>
        <v>1000</v>
      </c>
      <c r="G17" s="6">
        <f>'7. Comm'!G15</f>
        <v>1000</v>
      </c>
      <c r="H17" s="6">
        <f>'7. Comm'!H15</f>
        <v>1000</v>
      </c>
    </row>
    <row r="18" spans="1:8" s="8" customFormat="1" ht="12.75" x14ac:dyDescent="0.2">
      <c r="A18" s="8" t="s">
        <v>61</v>
      </c>
      <c r="B18" s="5">
        <f>'8. Admin'!B17</f>
        <v>3825.8633333333337</v>
      </c>
      <c r="C18" s="6">
        <f>'8. Admin'!C17</f>
        <v>3900</v>
      </c>
      <c r="D18" s="5">
        <f>'8. Admin'!D17</f>
        <v>2934.8233333333337</v>
      </c>
      <c r="E18" s="5">
        <f>'8. Admin'!E17</f>
        <v>3254</v>
      </c>
      <c r="F18" s="6">
        <f>'8. Admin'!F17</f>
        <v>4250</v>
      </c>
      <c r="G18" s="6">
        <f>'8. Admin'!G17</f>
        <v>2750</v>
      </c>
      <c r="H18" s="6">
        <f>'8. Admin'!H17</f>
        <v>2750</v>
      </c>
    </row>
    <row r="19" spans="1:8" s="8" customFormat="1" ht="12.75" x14ac:dyDescent="0.2">
      <c r="A19" s="8" t="s">
        <v>149</v>
      </c>
      <c r="B19" s="5">
        <f>'13. Library (2)'!B15</f>
        <v>0</v>
      </c>
      <c r="C19" s="6">
        <f>'13. Library (2)'!C15</f>
        <v>0</v>
      </c>
      <c r="D19" s="5">
        <f>'13. Library (2)'!D15</f>
        <v>0</v>
      </c>
      <c r="E19" s="5">
        <f>'13. Library (2)'!E15</f>
        <v>0</v>
      </c>
      <c r="F19" s="6">
        <f>'13. Library (2)'!F15</f>
        <v>0</v>
      </c>
      <c r="G19" s="6">
        <f>'13. Library (2)'!G15</f>
        <v>0</v>
      </c>
      <c r="H19" s="6">
        <f>'13. Library (2)'!H15</f>
        <v>0</v>
      </c>
    </row>
    <row r="20" spans="1:8" s="8" customFormat="1" ht="12.75" x14ac:dyDescent="0.2">
      <c r="B20" s="33"/>
      <c r="C20" s="34"/>
      <c r="D20" s="33"/>
      <c r="E20" s="33"/>
      <c r="F20" s="34"/>
      <c r="G20" s="34"/>
      <c r="H20" s="34"/>
    </row>
    <row r="21" spans="1:8" s="8" customFormat="1" ht="12.75" x14ac:dyDescent="0.2">
      <c r="B21" s="15">
        <f t="shared" ref="B21:H21" si="0">SUM(B11:B18)</f>
        <v>422389.3133333333</v>
      </c>
      <c r="C21" s="16">
        <f t="shared" si="0"/>
        <v>577043.91666666663</v>
      </c>
      <c r="D21" s="15">
        <f t="shared" si="0"/>
        <v>277676.83499999996</v>
      </c>
      <c r="E21" s="15">
        <f t="shared" si="0"/>
        <v>588430.66666666663</v>
      </c>
      <c r="F21" s="16">
        <f t="shared" si="0"/>
        <v>613029.35472203232</v>
      </c>
      <c r="G21" s="16">
        <f t="shared" si="0"/>
        <v>614866.3596624136</v>
      </c>
      <c r="H21" s="16">
        <f t="shared" si="0"/>
        <v>630669.81723704003</v>
      </c>
    </row>
    <row r="22" spans="1:8" s="8" customFormat="1" ht="12.75" x14ac:dyDescent="0.2">
      <c r="C22" s="22"/>
      <c r="F22" s="22"/>
      <c r="G22" s="22"/>
      <c r="H22" s="22"/>
    </row>
    <row r="23" spans="1:8" s="8" customFormat="1" ht="12.75" x14ac:dyDescent="0.2">
      <c r="A23" s="7" t="s">
        <v>9</v>
      </c>
      <c r="C23" s="22"/>
      <c r="F23" s="22"/>
      <c r="G23" s="22"/>
      <c r="H23" s="22"/>
    </row>
    <row r="24" spans="1:8" s="8" customFormat="1" ht="12.75" x14ac:dyDescent="0.2">
      <c r="C24" s="22"/>
      <c r="F24" s="22"/>
      <c r="G24" s="22"/>
      <c r="H24" s="22"/>
    </row>
    <row r="25" spans="1:8" s="8" customFormat="1" ht="12.75" x14ac:dyDescent="0.2">
      <c r="A25" s="8" t="s">
        <v>87</v>
      </c>
      <c r="B25" s="5">
        <f>'12. Memb (2)'!B40</f>
        <v>17625.342500000057</v>
      </c>
      <c r="C25" s="6">
        <f>'12. Memb (2)'!C40</f>
        <v>15650</v>
      </c>
      <c r="D25" s="5">
        <f>'12. Memb (2)'!D40</f>
        <v>9514.8766666666397</v>
      </c>
      <c r="E25" s="5">
        <f>'12. Memb (2)'!E40</f>
        <v>15782</v>
      </c>
      <c r="F25" s="6">
        <f>'12. Memb (2)'!F40</f>
        <v>15782</v>
      </c>
      <c r="G25" s="6">
        <f>'12. Memb (2)'!G40</f>
        <v>15782</v>
      </c>
      <c r="H25" s="6">
        <f>'12. Memb (2)'!H40</f>
        <v>15782</v>
      </c>
    </row>
    <row r="26" spans="1:8" s="8" customFormat="1" ht="12.75" x14ac:dyDescent="0.2">
      <c r="A26" s="8" t="s">
        <v>10</v>
      </c>
      <c r="B26" s="5">
        <f>'3. Home'!B32</f>
        <v>8419.64</v>
      </c>
      <c r="C26" s="6">
        <f>'3. Home'!C32</f>
        <v>10600</v>
      </c>
      <c r="D26" s="5">
        <f>'3. Home'!D32</f>
        <v>3777.11</v>
      </c>
      <c r="E26" s="5">
        <f>'3. Home'!E32</f>
        <v>10795</v>
      </c>
      <c r="F26" s="6">
        <f>'3. Home'!F32</f>
        <v>10550</v>
      </c>
      <c r="G26" s="6">
        <f>'3. Home'!G32</f>
        <v>10550</v>
      </c>
      <c r="H26" s="6">
        <f>'3. Home'!H32</f>
        <v>10550</v>
      </c>
    </row>
    <row r="27" spans="1:8" s="8" customFormat="1" ht="12.75" x14ac:dyDescent="0.2">
      <c r="A27" s="8" t="s">
        <v>11</v>
      </c>
      <c r="B27" s="5">
        <f>[2]Junior!$D$49</f>
        <v>161426.31666666665</v>
      </c>
      <c r="C27" s="6">
        <v>354000</v>
      </c>
      <c r="D27" s="5">
        <f>[1]Junior!$D$47</f>
        <v>119142.77</v>
      </c>
      <c r="E27" s="5">
        <v>354000</v>
      </c>
      <c r="F27" s="6">
        <v>357000</v>
      </c>
      <c r="G27" s="6">
        <v>356000</v>
      </c>
      <c r="H27" s="6">
        <v>355000</v>
      </c>
    </row>
    <row r="28" spans="1:8" s="8" customFormat="1" ht="12.75" x14ac:dyDescent="0.2">
      <c r="A28" s="8" t="s">
        <v>13</v>
      </c>
      <c r="B28" s="5">
        <f>'5. Int'!B37</f>
        <v>87782.42333333334</v>
      </c>
      <c r="C28" s="6">
        <f>'5. Int'!C37</f>
        <v>28625</v>
      </c>
      <c r="D28" s="5">
        <f>'5. Int'!D37</f>
        <v>11431.556666666667</v>
      </c>
      <c r="E28" s="5">
        <f>'5. Int'!E37</f>
        <v>24123</v>
      </c>
      <c r="F28" s="6">
        <f>'5. Int'!F37</f>
        <v>65623</v>
      </c>
      <c r="G28" s="6">
        <f>'5. Int'!G37</f>
        <v>64123</v>
      </c>
      <c r="H28" s="6">
        <f>'5. Int'!H37</f>
        <v>68123</v>
      </c>
    </row>
    <row r="29" spans="1:8" s="8" customFormat="1" ht="12.75" x14ac:dyDescent="0.2">
      <c r="A29" s="8" t="s">
        <v>14</v>
      </c>
      <c r="B29" s="5">
        <f>'6. British'!B33</f>
        <v>63795.893333333333</v>
      </c>
      <c r="C29" s="6">
        <f>'6. British'!C33</f>
        <v>50000</v>
      </c>
      <c r="D29" s="5">
        <f>'6. British'!D33</f>
        <v>6597.82</v>
      </c>
      <c r="E29" s="5">
        <f>'6. British'!E33</f>
        <v>62500</v>
      </c>
      <c r="F29" s="6">
        <f>'6. British'!F33</f>
        <v>49500</v>
      </c>
      <c r="G29" s="6">
        <f>'6. British'!G33</f>
        <v>49500</v>
      </c>
      <c r="H29" s="6">
        <f>'6. British'!H33</f>
        <v>49500</v>
      </c>
    </row>
    <row r="30" spans="1:8" s="8" customFormat="1" ht="12.75" x14ac:dyDescent="0.2">
      <c r="A30" s="8" t="s">
        <v>89</v>
      </c>
      <c r="B30" s="5">
        <f>'7. Comm'!B27</f>
        <v>29</v>
      </c>
      <c r="C30" s="6">
        <f>'7. Comm'!C27</f>
        <v>1000</v>
      </c>
      <c r="D30" s="5">
        <f>'7. Comm'!D27</f>
        <v>501.15</v>
      </c>
      <c r="E30" s="5">
        <f>'7. Comm'!E27</f>
        <v>501</v>
      </c>
      <c r="F30" s="6">
        <f>'7. Comm'!F27</f>
        <v>3000</v>
      </c>
      <c r="G30" s="6">
        <f>'7. Comm'!G27</f>
        <v>2600</v>
      </c>
      <c r="H30" s="6">
        <f>'7. Comm'!H27</f>
        <v>1700</v>
      </c>
    </row>
    <row r="31" spans="1:8" s="8" customFormat="1" ht="12.75" x14ac:dyDescent="0.2">
      <c r="A31" s="8" t="s">
        <v>61</v>
      </c>
      <c r="B31" s="5">
        <f>'8. Admin'!B37</f>
        <v>56907.23750000001</v>
      </c>
      <c r="C31" s="6">
        <f>'8. Admin'!C37</f>
        <v>86093.813999999998</v>
      </c>
      <c r="D31" s="5">
        <f>'8. Admin'!D37</f>
        <v>31333.040000000001</v>
      </c>
      <c r="E31" s="5">
        <f>'8. Admin'!E37</f>
        <v>71674.179999999993</v>
      </c>
      <c r="F31" s="6">
        <f>'8. Admin'!F37</f>
        <v>89727.790000000008</v>
      </c>
      <c r="G31" s="6">
        <f>'8. Admin'!G37</f>
        <v>91167.708499999993</v>
      </c>
      <c r="H31" s="6">
        <f>'8. Admin'!H37</f>
        <v>94164.552124999987</v>
      </c>
    </row>
    <row r="32" spans="1:8" s="8" customFormat="1" ht="12.75" x14ac:dyDescent="0.2">
      <c r="A32" s="8" t="s">
        <v>149</v>
      </c>
      <c r="B32" s="5">
        <f>'13. Library (2)'!B24</f>
        <v>0</v>
      </c>
      <c r="C32" s="6">
        <f>'13. Library (2)'!C24</f>
        <v>0</v>
      </c>
      <c r="D32" s="5">
        <f>'13. Library (2)'!D24</f>
        <v>0</v>
      </c>
      <c r="E32" s="5">
        <f>'13. Library (2)'!E24</f>
        <v>10356.066666666666</v>
      </c>
      <c r="F32" s="6">
        <f>'13. Library (2)'!F24</f>
        <v>11028.4</v>
      </c>
      <c r="G32" s="6">
        <f>'13. Library (2)'!G24</f>
        <v>11028.4</v>
      </c>
      <c r="H32" s="6">
        <f>'13. Library (2)'!H24</f>
        <v>11028.4</v>
      </c>
    </row>
    <row r="33" spans="1:8" s="8" customFormat="1" ht="12.75" x14ac:dyDescent="0.2">
      <c r="A33" s="8" t="s">
        <v>103</v>
      </c>
      <c r="B33" s="5"/>
      <c r="C33" s="6">
        <v>5000</v>
      </c>
      <c r="D33" s="5"/>
      <c r="E33" s="5"/>
      <c r="F33" s="6">
        <v>5000</v>
      </c>
      <c r="G33" s="6">
        <v>5000</v>
      </c>
      <c r="H33" s="6">
        <v>5000</v>
      </c>
    </row>
    <row r="34" spans="1:8" s="8" customFormat="1" ht="12.75" x14ac:dyDescent="0.2">
      <c r="A34" s="8" t="s">
        <v>104</v>
      </c>
      <c r="B34" s="5">
        <f t="shared" ref="B34:H34" si="1">-B52</f>
        <v>5280.6919999999873</v>
      </c>
      <c r="C34" s="6">
        <f t="shared" si="1"/>
        <v>5215.0205333333324</v>
      </c>
      <c r="D34" s="5">
        <f>-D52</f>
        <v>19075.702333333338</v>
      </c>
      <c r="E34" s="5">
        <f t="shared" si="1"/>
        <v>7739.884</v>
      </c>
      <c r="F34" s="6">
        <f t="shared" si="1"/>
        <v>1163.6329444064691</v>
      </c>
      <c r="G34" s="6">
        <f t="shared" si="1"/>
        <v>1823.050232482721</v>
      </c>
      <c r="H34" s="6">
        <f t="shared" si="1"/>
        <v>3964.3730224080136</v>
      </c>
    </row>
    <row r="35" spans="1:8" s="8" customFormat="1" ht="12.75" x14ac:dyDescent="0.2">
      <c r="B35" s="5"/>
      <c r="C35" s="6"/>
      <c r="D35" s="5"/>
      <c r="E35" s="5"/>
      <c r="F35" s="6"/>
      <c r="G35" s="6"/>
      <c r="H35" s="6"/>
    </row>
    <row r="36" spans="1:8" s="8" customFormat="1" ht="12.75" x14ac:dyDescent="0.2">
      <c r="B36" s="15">
        <f t="shared" ref="B36:H36" si="2">SUM(B25:B34)</f>
        <v>401266.54533333331</v>
      </c>
      <c r="C36" s="16">
        <f t="shared" si="2"/>
        <v>556183.83453333331</v>
      </c>
      <c r="D36" s="15">
        <f t="shared" si="2"/>
        <v>201374.02566666668</v>
      </c>
      <c r="E36" s="15">
        <f t="shared" si="2"/>
        <v>557471.13066666655</v>
      </c>
      <c r="F36" s="16">
        <f t="shared" si="2"/>
        <v>608374.82294440654</v>
      </c>
      <c r="G36" s="15">
        <f t="shared" si="2"/>
        <v>607574.1587324827</v>
      </c>
      <c r="H36" s="15">
        <f t="shared" si="2"/>
        <v>614812.32514740794</v>
      </c>
    </row>
    <row r="37" spans="1:8" s="8" customFormat="1" ht="12.75" x14ac:dyDescent="0.2">
      <c r="C37" s="22"/>
      <c r="F37" s="22"/>
      <c r="G37" s="22"/>
      <c r="H37" s="22"/>
    </row>
    <row r="38" spans="1:8" s="8" customFormat="1" ht="13.5" thickBot="1" x14ac:dyDescent="0.25">
      <c r="A38" s="7" t="s">
        <v>15</v>
      </c>
      <c r="B38" s="19">
        <f t="shared" ref="B38:H38" si="3">B21-B36</f>
        <v>21122.767999999982</v>
      </c>
      <c r="C38" s="20">
        <f t="shared" si="3"/>
        <v>20860.082133333315</v>
      </c>
      <c r="D38" s="19">
        <f t="shared" si="3"/>
        <v>76302.80933333328</v>
      </c>
      <c r="E38" s="19">
        <f t="shared" si="3"/>
        <v>30959.53600000008</v>
      </c>
      <c r="F38" s="20">
        <f t="shared" si="3"/>
        <v>4654.5317776257871</v>
      </c>
      <c r="G38" s="20">
        <f t="shared" si="3"/>
        <v>7292.2009299308993</v>
      </c>
      <c r="H38" s="20">
        <f t="shared" si="3"/>
        <v>15857.492089632084</v>
      </c>
    </row>
    <row r="39" spans="1:8" s="8" customFormat="1" ht="13.5" thickTop="1" x14ac:dyDescent="0.2">
      <c r="C39" s="22"/>
      <c r="F39" s="22"/>
      <c r="G39" s="22"/>
      <c r="H39" s="22"/>
    </row>
    <row r="40" spans="1:8" s="8" customFormat="1" ht="12.75" x14ac:dyDescent="0.2">
      <c r="A40" s="7" t="s">
        <v>69</v>
      </c>
      <c r="C40" s="22"/>
      <c r="D40" s="5"/>
      <c r="F40" s="22"/>
      <c r="G40" s="22"/>
      <c r="H40" s="22"/>
    </row>
    <row r="42" spans="1:8" x14ac:dyDescent="0.2">
      <c r="A42" s="8" t="s">
        <v>87</v>
      </c>
      <c r="B42" s="5">
        <f t="shared" ref="B42:H42" si="4">B11-B25</f>
        <v>120632.82249999992</v>
      </c>
      <c r="C42" s="6">
        <f t="shared" si="4"/>
        <v>124022.66666666666</v>
      </c>
      <c r="D42" s="5">
        <f t="shared" si="4"/>
        <v>119677.78000000003</v>
      </c>
      <c r="E42" s="5">
        <f t="shared" si="4"/>
        <v>123890.66666666666</v>
      </c>
      <c r="F42" s="6">
        <f t="shared" si="4"/>
        <v>146552.3130553657</v>
      </c>
      <c r="G42" s="6">
        <f t="shared" si="4"/>
        <v>159326.91124971519</v>
      </c>
      <c r="H42" s="6">
        <f t="shared" si="4"/>
        <v>172237.96207830991</v>
      </c>
    </row>
    <row r="43" spans="1:8" x14ac:dyDescent="0.2">
      <c r="A43" s="8" t="s">
        <v>88</v>
      </c>
      <c r="B43" s="5">
        <f t="shared" ref="B43:H43" si="5">B12</f>
        <v>10123.57166666667</v>
      </c>
      <c r="C43" s="6">
        <f t="shared" si="5"/>
        <v>13971.25</v>
      </c>
      <c r="D43" s="5">
        <f t="shared" si="5"/>
        <v>3938.9583333333339</v>
      </c>
      <c r="E43" s="5">
        <f t="shared" si="5"/>
        <v>13971</v>
      </c>
      <c r="F43" s="6">
        <f t="shared" si="5"/>
        <v>13912.041666666668</v>
      </c>
      <c r="G43" s="6">
        <f t="shared" si="5"/>
        <v>12974.448412698413</v>
      </c>
      <c r="H43" s="6">
        <f t="shared" si="5"/>
        <v>11866.855158730161</v>
      </c>
    </row>
    <row r="44" spans="1:8" x14ac:dyDescent="0.2">
      <c r="A44" s="8" t="s">
        <v>10</v>
      </c>
      <c r="B44" s="5">
        <f t="shared" ref="B44:H50" si="6">B13-B26</f>
        <v>-6335.48</v>
      </c>
      <c r="C44" s="6">
        <f t="shared" si="6"/>
        <v>-8600</v>
      </c>
      <c r="D44" s="5">
        <f t="shared" si="6"/>
        <v>-2849.61</v>
      </c>
      <c r="E44" s="5">
        <f t="shared" si="6"/>
        <v>-9262</v>
      </c>
      <c r="F44" s="6">
        <f t="shared" si="6"/>
        <v>-9017</v>
      </c>
      <c r="G44" s="6">
        <f t="shared" si="6"/>
        <v>-9017</v>
      </c>
      <c r="H44" s="6">
        <f t="shared" si="6"/>
        <v>-9017</v>
      </c>
    </row>
    <row r="45" spans="1:8" x14ac:dyDescent="0.2">
      <c r="A45" s="8" t="s">
        <v>11</v>
      </c>
      <c r="B45" s="5">
        <f t="shared" si="6"/>
        <v>0</v>
      </c>
      <c r="C45" s="6">
        <f t="shared" si="6"/>
        <v>-5000</v>
      </c>
      <c r="D45" s="5">
        <f t="shared" si="6"/>
        <v>9013.86</v>
      </c>
      <c r="E45" s="5">
        <f t="shared" si="6"/>
        <v>-5000</v>
      </c>
      <c r="F45" s="6">
        <f t="shared" si="6"/>
        <v>-8000</v>
      </c>
      <c r="G45" s="6">
        <f t="shared" si="6"/>
        <v>-7000</v>
      </c>
      <c r="H45" s="6">
        <f t="shared" si="6"/>
        <v>-6000</v>
      </c>
    </row>
    <row r="46" spans="1:8" x14ac:dyDescent="0.2">
      <c r="A46" s="8" t="s">
        <v>13</v>
      </c>
      <c r="B46" s="5">
        <f t="shared" si="6"/>
        <v>-46735.883333333346</v>
      </c>
      <c r="C46" s="6">
        <f t="shared" si="6"/>
        <v>-10125</v>
      </c>
      <c r="D46" s="5">
        <f t="shared" si="6"/>
        <v>-1443.9300000000003</v>
      </c>
      <c r="E46" s="5">
        <f t="shared" si="6"/>
        <v>-6623</v>
      </c>
      <c r="F46" s="6">
        <f t="shared" si="6"/>
        <v>-34123</v>
      </c>
      <c r="G46" s="6">
        <f t="shared" si="6"/>
        <v>-41123</v>
      </c>
      <c r="H46" s="6">
        <f t="shared" si="6"/>
        <v>-41123</v>
      </c>
    </row>
    <row r="47" spans="1:8" x14ac:dyDescent="0.2">
      <c r="A47" s="8" t="s">
        <v>14</v>
      </c>
      <c r="B47" s="5">
        <f t="shared" si="6"/>
        <v>1078.8033333333515</v>
      </c>
      <c r="C47" s="6">
        <f t="shared" si="6"/>
        <v>0</v>
      </c>
      <c r="D47" s="5">
        <f t="shared" si="6"/>
        <v>-4059.18</v>
      </c>
      <c r="E47" s="5">
        <f t="shared" si="6"/>
        <v>0</v>
      </c>
      <c r="F47" s="6">
        <f t="shared" si="6"/>
        <v>0</v>
      </c>
      <c r="G47" s="6">
        <f t="shared" si="6"/>
        <v>0</v>
      </c>
      <c r="H47" s="6">
        <f t="shared" si="6"/>
        <v>0</v>
      </c>
    </row>
    <row r="48" spans="1:8" x14ac:dyDescent="0.2">
      <c r="A48" s="8" t="s">
        <v>89</v>
      </c>
      <c r="B48" s="5">
        <f t="shared" si="6"/>
        <v>721</v>
      </c>
      <c r="C48" s="6">
        <f t="shared" si="6"/>
        <v>-1000</v>
      </c>
      <c r="D48" s="5">
        <f t="shared" si="6"/>
        <v>-501.15</v>
      </c>
      <c r="E48" s="5">
        <f t="shared" si="6"/>
        <v>499</v>
      </c>
      <c r="F48" s="6">
        <f t="shared" si="6"/>
        <v>-2000</v>
      </c>
      <c r="G48" s="6">
        <f t="shared" si="6"/>
        <v>-1600</v>
      </c>
      <c r="H48" s="6">
        <f t="shared" si="6"/>
        <v>-700</v>
      </c>
    </row>
    <row r="49" spans="1:8" x14ac:dyDescent="0.2">
      <c r="A49" s="8" t="s">
        <v>61</v>
      </c>
      <c r="B49" s="5">
        <f t="shared" si="6"/>
        <v>-53081.374166666676</v>
      </c>
      <c r="C49" s="6">
        <f t="shared" si="6"/>
        <v>-82193.813999999998</v>
      </c>
      <c r="D49" s="5">
        <f t="shared" si="6"/>
        <v>-28398.216666666667</v>
      </c>
      <c r="E49" s="5">
        <f t="shared" si="6"/>
        <v>-68420.179999999993</v>
      </c>
      <c r="F49" s="6">
        <f t="shared" si="6"/>
        <v>-85477.790000000008</v>
      </c>
      <c r="G49" s="6">
        <f t="shared" si="6"/>
        <v>-88417.708499999993</v>
      </c>
      <c r="H49" s="6">
        <f t="shared" si="6"/>
        <v>-91414.552124999987</v>
      </c>
    </row>
    <row r="50" spans="1:8" x14ac:dyDescent="0.2">
      <c r="A50" s="8" t="s">
        <v>149</v>
      </c>
      <c r="B50" s="5">
        <f t="shared" si="6"/>
        <v>0</v>
      </c>
      <c r="C50" s="6">
        <f t="shared" si="6"/>
        <v>0</v>
      </c>
      <c r="D50" s="5">
        <f t="shared" si="6"/>
        <v>0</v>
      </c>
      <c r="E50" s="5">
        <f t="shared" si="6"/>
        <v>-10356.066666666666</v>
      </c>
      <c r="F50" s="6">
        <f t="shared" si="6"/>
        <v>-11028.4</v>
      </c>
      <c r="G50" s="6">
        <f t="shared" si="6"/>
        <v>-11028.4</v>
      </c>
      <c r="H50" s="6">
        <f t="shared" si="6"/>
        <v>-11028.4</v>
      </c>
    </row>
    <row r="51" spans="1:8" x14ac:dyDescent="0.2">
      <c r="A51" s="8" t="s">
        <v>103</v>
      </c>
      <c r="B51" s="5">
        <f t="shared" ref="B51:H51" si="7">-B33</f>
        <v>0</v>
      </c>
      <c r="C51" s="6">
        <f t="shared" si="7"/>
        <v>-5000</v>
      </c>
      <c r="D51" s="5">
        <f t="shared" si="7"/>
        <v>0</v>
      </c>
      <c r="E51" s="5">
        <f t="shared" si="7"/>
        <v>0</v>
      </c>
      <c r="F51" s="6">
        <f t="shared" si="7"/>
        <v>-5000</v>
      </c>
      <c r="G51" s="6">
        <f t="shared" si="7"/>
        <v>-5000</v>
      </c>
      <c r="H51" s="6">
        <f t="shared" si="7"/>
        <v>-5000</v>
      </c>
    </row>
    <row r="52" spans="1:8" x14ac:dyDescent="0.2">
      <c r="A52" s="8" t="s">
        <v>104</v>
      </c>
      <c r="B52" s="5">
        <f>-SUM(B42:B51)*0.2</f>
        <v>-5280.6919999999873</v>
      </c>
      <c r="C52" s="6">
        <f t="shared" ref="C52:H52" si="8">-SUM(C42:C51)*0.2</f>
        <v>-5215.0205333333324</v>
      </c>
      <c r="D52" s="5">
        <f t="shared" si="8"/>
        <v>-19075.702333333338</v>
      </c>
      <c r="E52" s="5">
        <f t="shared" si="8"/>
        <v>-7739.884</v>
      </c>
      <c r="F52" s="6">
        <f t="shared" si="8"/>
        <v>-1163.6329444064691</v>
      </c>
      <c r="G52" s="6">
        <f t="shared" si="8"/>
        <v>-1823.050232482721</v>
      </c>
      <c r="H52" s="6">
        <f t="shared" si="8"/>
        <v>-3964.3730224080136</v>
      </c>
    </row>
    <row r="54" spans="1:8" ht="15" thickBot="1" x14ac:dyDescent="0.25">
      <c r="A54" s="7" t="s">
        <v>15</v>
      </c>
      <c r="B54" s="19">
        <f t="shared" ref="B54:H54" si="9">SUM(B42:B52)</f>
        <v>21122.767999999945</v>
      </c>
      <c r="C54" s="20">
        <f t="shared" si="9"/>
        <v>20860.082133333326</v>
      </c>
      <c r="D54" s="19">
        <f t="shared" si="9"/>
        <v>76302.809333333353</v>
      </c>
      <c r="E54" s="19">
        <f t="shared" si="9"/>
        <v>30959.536</v>
      </c>
      <c r="F54" s="20">
        <f t="shared" si="9"/>
        <v>4654.5317776258762</v>
      </c>
      <c r="G54" s="20">
        <f t="shared" si="9"/>
        <v>7292.2009299308829</v>
      </c>
      <c r="H54" s="20">
        <f t="shared" si="9"/>
        <v>15857.492089632055</v>
      </c>
    </row>
    <row r="55" spans="1:8" ht="15" thickTop="1" x14ac:dyDescent="0.2"/>
    <row r="56" spans="1:8" s="8" customFormat="1" ht="12.75" x14ac:dyDescent="0.2">
      <c r="A56" s="7" t="s">
        <v>91</v>
      </c>
      <c r="C56" s="22"/>
      <c r="F56" s="22"/>
      <c r="G56" s="22"/>
      <c r="H56" s="22"/>
    </row>
    <row r="57" spans="1:8" s="8" customFormat="1" ht="12.75" x14ac:dyDescent="0.2">
      <c r="C57" s="22"/>
      <c r="F57" s="22"/>
      <c r="G57" s="22"/>
      <c r="H57" s="22"/>
    </row>
    <row r="58" spans="1:8" s="8" customFormat="1" ht="12.75" x14ac:dyDescent="0.2">
      <c r="A58" s="8" t="s">
        <v>94</v>
      </c>
      <c r="B58" s="5">
        <f>-10648+B54</f>
        <v>10474.767999999945</v>
      </c>
      <c r="C58" s="6">
        <f>B58+C54</f>
        <v>31334.850133333272</v>
      </c>
      <c r="D58" s="5">
        <f>B58+D54</f>
        <v>86777.577333333291</v>
      </c>
      <c r="E58" s="5">
        <f>B58+E54</f>
        <v>41434.303999999946</v>
      </c>
      <c r="F58" s="6">
        <f>E58+F54</f>
        <v>46088.83577762582</v>
      </c>
      <c r="G58" s="6">
        <f>F58+G54</f>
        <v>53381.036707556705</v>
      </c>
      <c r="H58" s="6">
        <f>G58+H54</f>
        <v>69238.528797188759</v>
      </c>
    </row>
    <row r="59" spans="1:8" s="8" customFormat="1" ht="12.75" x14ac:dyDescent="0.2">
      <c r="A59" s="8" t="s">
        <v>92</v>
      </c>
      <c r="B59" s="5">
        <v>35578</v>
      </c>
      <c r="C59" s="6">
        <f>B59</f>
        <v>35578</v>
      </c>
      <c r="D59" s="5">
        <f>B59+1000</f>
        <v>36578</v>
      </c>
      <c r="E59" s="5">
        <f>B59+1000</f>
        <v>36578</v>
      </c>
      <c r="F59" s="6">
        <f t="shared" ref="F59:H61" si="10">E59</f>
        <v>36578</v>
      </c>
      <c r="G59" s="6">
        <f t="shared" si="10"/>
        <v>36578</v>
      </c>
      <c r="H59" s="6">
        <f t="shared" si="10"/>
        <v>36578</v>
      </c>
    </row>
    <row r="60" spans="1:8" s="8" customFormat="1" ht="12.75" x14ac:dyDescent="0.2">
      <c r="A60" s="8" t="s">
        <v>93</v>
      </c>
      <c r="B60" s="5">
        <v>1330</v>
      </c>
      <c r="C60" s="6">
        <f>B60</f>
        <v>1330</v>
      </c>
      <c r="D60" s="5">
        <f>B60</f>
        <v>1330</v>
      </c>
      <c r="E60" s="5">
        <f>B60</f>
        <v>1330</v>
      </c>
      <c r="F60" s="6">
        <f t="shared" si="10"/>
        <v>1330</v>
      </c>
      <c r="G60" s="6">
        <f t="shared" si="10"/>
        <v>1330</v>
      </c>
      <c r="H60" s="6">
        <f t="shared" si="10"/>
        <v>1330</v>
      </c>
    </row>
    <row r="61" spans="1:8" s="8" customFormat="1" ht="12.75" x14ac:dyDescent="0.2">
      <c r="A61" s="8" t="s">
        <v>95</v>
      </c>
      <c r="B61" s="5">
        <v>2082</v>
      </c>
      <c r="C61" s="6">
        <f>B61</f>
        <v>2082</v>
      </c>
      <c r="D61" s="5">
        <f>B61</f>
        <v>2082</v>
      </c>
      <c r="E61" s="5">
        <f>B61</f>
        <v>2082</v>
      </c>
      <c r="F61" s="6">
        <f t="shared" si="10"/>
        <v>2082</v>
      </c>
      <c r="G61" s="6">
        <f t="shared" si="10"/>
        <v>2082</v>
      </c>
      <c r="H61" s="6">
        <f t="shared" si="10"/>
        <v>2082</v>
      </c>
    </row>
    <row r="62" spans="1:8" s="8" customFormat="1" ht="12.75" x14ac:dyDescent="0.2">
      <c r="B62" s="5"/>
      <c r="C62" s="6"/>
      <c r="D62" s="5"/>
      <c r="E62" s="5"/>
      <c r="F62" s="6"/>
      <c r="G62" s="6"/>
      <c r="H62" s="6"/>
    </row>
    <row r="63" spans="1:8" s="8" customFormat="1" ht="13.5" thickBot="1" x14ac:dyDescent="0.25">
      <c r="B63" s="19">
        <f>SUM(B58:B62)</f>
        <v>49464.767999999945</v>
      </c>
      <c r="C63" s="20">
        <f t="shared" ref="C63:H63" si="11">SUM(C58:C62)</f>
        <v>70324.850133333268</v>
      </c>
      <c r="D63" s="19">
        <f t="shared" si="11"/>
        <v>126767.57733333329</v>
      </c>
      <c r="E63" s="19">
        <f t="shared" si="11"/>
        <v>81424.303999999946</v>
      </c>
      <c r="F63" s="20">
        <f t="shared" si="11"/>
        <v>86078.83577762582</v>
      </c>
      <c r="G63" s="20">
        <f t="shared" si="11"/>
        <v>93371.036707556705</v>
      </c>
      <c r="H63" s="20">
        <f t="shared" si="11"/>
        <v>109228.52879718876</v>
      </c>
    </row>
    <row r="64" spans="1:8" ht="15" thickTop="1" x14ac:dyDescent="0.2"/>
    <row r="65" spans="1:8" s="8" customFormat="1" ht="12.75" x14ac:dyDescent="0.2">
      <c r="A65" s="7" t="s">
        <v>96</v>
      </c>
      <c r="C65" s="22"/>
      <c r="F65" s="22"/>
      <c r="G65" s="22"/>
      <c r="H65" s="22"/>
    </row>
    <row r="66" spans="1:8" s="8" customFormat="1" ht="12.75" x14ac:dyDescent="0.2">
      <c r="A66" s="7"/>
      <c r="C66" s="22"/>
      <c r="F66" s="22"/>
      <c r="G66" s="22"/>
      <c r="H66" s="22"/>
    </row>
    <row r="67" spans="1:8" x14ac:dyDescent="0.2">
      <c r="A67" s="8" t="s">
        <v>128</v>
      </c>
    </row>
    <row r="68" spans="1:8" x14ac:dyDescent="0.2">
      <c r="A68" s="8"/>
    </row>
  </sheetData>
  <pageMargins left="0.7" right="0.7" top="0.75" bottom="0.75" header="0.3" footer="0.3"/>
  <pageSetup paperSize="9" scale="88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2" zoomScaleNormal="100" workbookViewId="0">
      <pane xSplit="1" ySplit="6" topLeftCell="B29" activePane="bottomRight" state="frozen"/>
      <selection activeCell="A2" sqref="A2"/>
      <selection pane="topRight" activeCell="B2" sqref="B2"/>
      <selection pane="bottomLeft" activeCell="A8" sqref="A8"/>
      <selection pane="bottomRight" activeCell="A46" sqref="A46"/>
    </sheetView>
  </sheetViews>
  <sheetFormatPr defaultRowHeight="14.25" x14ac:dyDescent="0.2"/>
  <cols>
    <col min="1" max="1" width="34.140625" style="26" customWidth="1"/>
    <col min="2" max="2" width="9.7109375" style="26" customWidth="1"/>
    <col min="3" max="3" width="9.7109375" style="31" customWidth="1"/>
    <col min="4" max="5" width="9.7109375" style="26" customWidth="1"/>
    <col min="6" max="7" width="9.7109375" style="31" customWidth="1"/>
    <col min="8" max="8" width="9.7109375" style="28" customWidth="1"/>
    <col min="9" max="255" width="9.140625" style="26"/>
    <col min="256" max="256" width="34.140625" style="26" customWidth="1"/>
    <col min="257" max="511" width="9.140625" style="26"/>
    <col min="512" max="512" width="34.140625" style="26" customWidth="1"/>
    <col min="513" max="767" width="9.140625" style="26"/>
    <col min="768" max="768" width="34.140625" style="26" customWidth="1"/>
    <col min="769" max="1023" width="9.140625" style="26"/>
    <col min="1024" max="1024" width="34.140625" style="26" customWidth="1"/>
    <col min="1025" max="1279" width="9.140625" style="26"/>
    <col min="1280" max="1280" width="34.140625" style="26" customWidth="1"/>
    <col min="1281" max="1535" width="9.140625" style="26"/>
    <col min="1536" max="1536" width="34.140625" style="26" customWidth="1"/>
    <col min="1537" max="1791" width="9.140625" style="26"/>
    <col min="1792" max="1792" width="34.140625" style="26" customWidth="1"/>
    <col min="1793" max="2047" width="9.140625" style="26"/>
    <col min="2048" max="2048" width="34.140625" style="26" customWidth="1"/>
    <col min="2049" max="2303" width="9.140625" style="26"/>
    <col min="2304" max="2304" width="34.140625" style="26" customWidth="1"/>
    <col min="2305" max="2559" width="9.140625" style="26"/>
    <col min="2560" max="2560" width="34.140625" style="26" customWidth="1"/>
    <col min="2561" max="2815" width="9.140625" style="26"/>
    <col min="2816" max="2816" width="34.140625" style="26" customWidth="1"/>
    <col min="2817" max="3071" width="9.140625" style="26"/>
    <col min="3072" max="3072" width="34.140625" style="26" customWidth="1"/>
    <col min="3073" max="3327" width="9.140625" style="26"/>
    <col min="3328" max="3328" width="34.140625" style="26" customWidth="1"/>
    <col min="3329" max="3583" width="9.140625" style="26"/>
    <col min="3584" max="3584" width="34.140625" style="26" customWidth="1"/>
    <col min="3585" max="3839" width="9.140625" style="26"/>
    <col min="3840" max="3840" width="34.140625" style="26" customWidth="1"/>
    <col min="3841" max="4095" width="9.140625" style="26"/>
    <col min="4096" max="4096" width="34.140625" style="26" customWidth="1"/>
    <col min="4097" max="4351" width="9.140625" style="26"/>
    <col min="4352" max="4352" width="34.140625" style="26" customWidth="1"/>
    <col min="4353" max="4607" width="9.140625" style="26"/>
    <col min="4608" max="4608" width="34.140625" style="26" customWidth="1"/>
    <col min="4609" max="4863" width="9.140625" style="26"/>
    <col min="4864" max="4864" width="34.140625" style="26" customWidth="1"/>
    <col min="4865" max="5119" width="9.140625" style="26"/>
    <col min="5120" max="5120" width="34.140625" style="26" customWidth="1"/>
    <col min="5121" max="5375" width="9.140625" style="26"/>
    <col min="5376" max="5376" width="34.140625" style="26" customWidth="1"/>
    <col min="5377" max="5631" width="9.140625" style="26"/>
    <col min="5632" max="5632" width="34.140625" style="26" customWidth="1"/>
    <col min="5633" max="5887" width="9.140625" style="26"/>
    <col min="5888" max="5888" width="34.140625" style="26" customWidth="1"/>
    <col min="5889" max="6143" width="9.140625" style="26"/>
    <col min="6144" max="6144" width="34.140625" style="26" customWidth="1"/>
    <col min="6145" max="6399" width="9.140625" style="26"/>
    <col min="6400" max="6400" width="34.140625" style="26" customWidth="1"/>
    <col min="6401" max="6655" width="9.140625" style="26"/>
    <col min="6656" max="6656" width="34.140625" style="26" customWidth="1"/>
    <col min="6657" max="6911" width="9.140625" style="26"/>
    <col min="6912" max="6912" width="34.140625" style="26" customWidth="1"/>
    <col min="6913" max="7167" width="9.140625" style="26"/>
    <col min="7168" max="7168" width="34.140625" style="26" customWidth="1"/>
    <col min="7169" max="7423" width="9.140625" style="26"/>
    <col min="7424" max="7424" width="34.140625" style="26" customWidth="1"/>
    <col min="7425" max="7679" width="9.140625" style="26"/>
    <col min="7680" max="7680" width="34.140625" style="26" customWidth="1"/>
    <col min="7681" max="7935" width="9.140625" style="26"/>
    <col min="7936" max="7936" width="34.140625" style="26" customWidth="1"/>
    <col min="7937" max="8191" width="9.140625" style="26"/>
    <col min="8192" max="8192" width="34.140625" style="26" customWidth="1"/>
    <col min="8193" max="8447" width="9.140625" style="26"/>
    <col min="8448" max="8448" width="34.140625" style="26" customWidth="1"/>
    <col min="8449" max="8703" width="9.140625" style="26"/>
    <col min="8704" max="8704" width="34.140625" style="26" customWidth="1"/>
    <col min="8705" max="8959" width="9.140625" style="26"/>
    <col min="8960" max="8960" width="34.140625" style="26" customWidth="1"/>
    <col min="8961" max="9215" width="9.140625" style="26"/>
    <col min="9216" max="9216" width="34.140625" style="26" customWidth="1"/>
    <col min="9217" max="9471" width="9.140625" style="26"/>
    <col min="9472" max="9472" width="34.140625" style="26" customWidth="1"/>
    <col min="9473" max="9727" width="9.140625" style="26"/>
    <col min="9728" max="9728" width="34.140625" style="26" customWidth="1"/>
    <col min="9729" max="9983" width="9.140625" style="26"/>
    <col min="9984" max="9984" width="34.140625" style="26" customWidth="1"/>
    <col min="9985" max="10239" width="9.140625" style="26"/>
    <col min="10240" max="10240" width="34.140625" style="26" customWidth="1"/>
    <col min="10241" max="10495" width="9.140625" style="26"/>
    <col min="10496" max="10496" width="34.140625" style="26" customWidth="1"/>
    <col min="10497" max="10751" width="9.140625" style="26"/>
    <col min="10752" max="10752" width="34.140625" style="26" customWidth="1"/>
    <col min="10753" max="11007" width="9.140625" style="26"/>
    <col min="11008" max="11008" width="34.140625" style="26" customWidth="1"/>
    <col min="11009" max="11263" width="9.140625" style="26"/>
    <col min="11264" max="11264" width="34.140625" style="26" customWidth="1"/>
    <col min="11265" max="11519" width="9.140625" style="26"/>
    <col min="11520" max="11520" width="34.140625" style="26" customWidth="1"/>
    <col min="11521" max="11775" width="9.140625" style="26"/>
    <col min="11776" max="11776" width="34.140625" style="26" customWidth="1"/>
    <col min="11777" max="12031" width="9.140625" style="26"/>
    <col min="12032" max="12032" width="34.140625" style="26" customWidth="1"/>
    <col min="12033" max="12287" width="9.140625" style="26"/>
    <col min="12288" max="12288" width="34.140625" style="26" customWidth="1"/>
    <col min="12289" max="12543" width="9.140625" style="26"/>
    <col min="12544" max="12544" width="34.140625" style="26" customWidth="1"/>
    <col min="12545" max="12799" width="9.140625" style="26"/>
    <col min="12800" max="12800" width="34.140625" style="26" customWidth="1"/>
    <col min="12801" max="13055" width="9.140625" style="26"/>
    <col min="13056" max="13056" width="34.140625" style="26" customWidth="1"/>
    <col min="13057" max="13311" width="9.140625" style="26"/>
    <col min="13312" max="13312" width="34.140625" style="26" customWidth="1"/>
    <col min="13313" max="13567" width="9.140625" style="26"/>
    <col min="13568" max="13568" width="34.140625" style="26" customWidth="1"/>
    <col min="13569" max="13823" width="9.140625" style="26"/>
    <col min="13824" max="13824" width="34.140625" style="26" customWidth="1"/>
    <col min="13825" max="14079" width="9.140625" style="26"/>
    <col min="14080" max="14080" width="34.140625" style="26" customWidth="1"/>
    <col min="14081" max="14335" width="9.140625" style="26"/>
    <col min="14336" max="14336" width="34.140625" style="26" customWidth="1"/>
    <col min="14337" max="14591" width="9.140625" style="26"/>
    <col min="14592" max="14592" width="34.140625" style="26" customWidth="1"/>
    <col min="14593" max="14847" width="9.140625" style="26"/>
    <col min="14848" max="14848" width="34.140625" style="26" customWidth="1"/>
    <col min="14849" max="15103" width="9.140625" style="26"/>
    <col min="15104" max="15104" width="34.140625" style="26" customWidth="1"/>
    <col min="15105" max="15359" width="9.140625" style="26"/>
    <col min="15360" max="15360" width="34.140625" style="26" customWidth="1"/>
    <col min="15361" max="15615" width="9.140625" style="26"/>
    <col min="15616" max="15616" width="34.140625" style="26" customWidth="1"/>
    <col min="15617" max="15871" width="9.140625" style="26"/>
    <col min="15872" max="15872" width="34.140625" style="26" customWidth="1"/>
    <col min="15873" max="16127" width="9.140625" style="26"/>
    <col min="16128" max="16128" width="34.140625" style="26" customWidth="1"/>
    <col min="16129" max="16384" width="9.140625" style="26"/>
  </cols>
  <sheetData>
    <row r="1" spans="1:8" ht="15" x14ac:dyDescent="0.25">
      <c r="A1" s="21" t="s">
        <v>0</v>
      </c>
      <c r="B1" s="21"/>
      <c r="C1" s="35"/>
    </row>
    <row r="2" spans="1:8" ht="15" x14ac:dyDescent="0.25">
      <c r="A2" s="43" t="str">
        <f>Index!A3</f>
        <v>2014/15 FORECAST AND 2015/16 BUDGET</v>
      </c>
      <c r="B2" s="21"/>
      <c r="C2" s="35"/>
    </row>
    <row r="3" spans="1:8" ht="15" x14ac:dyDescent="0.25">
      <c r="A3" s="21" t="s">
        <v>225</v>
      </c>
      <c r="B3" s="21"/>
      <c r="C3" s="35"/>
      <c r="D3" s="21"/>
      <c r="E3" s="21"/>
    </row>
    <row r="4" spans="1:8" ht="15" x14ac:dyDescent="0.25">
      <c r="A4" s="21"/>
      <c r="B4" s="21"/>
      <c r="C4" s="35"/>
      <c r="D4" s="21"/>
      <c r="E4" s="21"/>
    </row>
    <row r="5" spans="1:8" x14ac:dyDescent="0.2">
      <c r="A5" s="1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x14ac:dyDescent="0.2">
      <c r="A6" s="11"/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x14ac:dyDescent="0.2">
      <c r="A7" s="11"/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x14ac:dyDescent="0.2">
      <c r="A8" s="11"/>
      <c r="B8" s="11"/>
      <c r="C8" s="24"/>
      <c r="D8" s="11"/>
      <c r="E8" s="11"/>
      <c r="F8" s="24"/>
      <c r="G8" s="24"/>
      <c r="H8" s="24"/>
    </row>
    <row r="9" spans="1:8" x14ac:dyDescent="0.2">
      <c r="A9" s="7" t="s">
        <v>7</v>
      </c>
      <c r="B9" s="7"/>
      <c r="C9" s="23"/>
      <c r="D9" s="13"/>
      <c r="E9" s="13"/>
      <c r="F9" s="22"/>
      <c r="G9" s="22"/>
      <c r="H9" s="6"/>
    </row>
    <row r="10" spans="1:8" x14ac:dyDescent="0.2">
      <c r="A10" s="8"/>
      <c r="B10" s="8"/>
      <c r="C10" s="22"/>
      <c r="D10" s="5"/>
      <c r="E10" s="5"/>
      <c r="F10" s="22"/>
      <c r="G10" s="22"/>
      <c r="H10" s="6"/>
    </row>
    <row r="11" spans="1:8" x14ac:dyDescent="0.2">
      <c r="A11" s="8" t="s">
        <v>46</v>
      </c>
      <c r="B11" s="5">
        <v>7393.2899999999991</v>
      </c>
      <c r="C11" s="6">
        <v>7106</v>
      </c>
      <c r="D11" s="5">
        <v>6524.8966666666674</v>
      </c>
      <c r="E11" s="45">
        <v>7106</v>
      </c>
      <c r="F11" s="6">
        <f>'14. Workings (2)'!F8</f>
        <v>7106</v>
      </c>
      <c r="G11" s="6">
        <f>'14. Workings (2)'!I8</f>
        <v>7342.8666666666677</v>
      </c>
      <c r="H11" s="6">
        <f>'14. Workings (2)'!L8</f>
        <v>7579.7333333333345</v>
      </c>
    </row>
    <row r="12" spans="1:8" x14ac:dyDescent="0.2">
      <c r="A12" s="8" t="s">
        <v>38</v>
      </c>
      <c r="B12" s="5">
        <v>291.66333333333336</v>
      </c>
      <c r="C12" s="6">
        <v>326</v>
      </c>
      <c r="D12" s="5">
        <v>242.5</v>
      </c>
      <c r="E12" s="45">
        <v>326</v>
      </c>
      <c r="F12" s="6">
        <f>'14. Workings (2)'!F9</f>
        <v>326</v>
      </c>
      <c r="G12" s="6">
        <f>'14. Workings (2)'!I9</f>
        <v>336.86666666666667</v>
      </c>
      <c r="H12" s="6">
        <f>'14. Workings (2)'!L9</f>
        <v>347.73333333333335</v>
      </c>
    </row>
    <row r="13" spans="1:8" x14ac:dyDescent="0.2">
      <c r="A13" s="8" t="s">
        <v>43</v>
      </c>
      <c r="B13" s="5">
        <v>40810.224999999991</v>
      </c>
      <c r="C13" s="6">
        <v>40443</v>
      </c>
      <c r="D13" s="5">
        <v>39212.02666666665</v>
      </c>
      <c r="E13" s="45">
        <v>40443</v>
      </c>
      <c r="F13" s="6">
        <f>'14. Workings (2)'!F10</f>
        <v>46220.571428571428</v>
      </c>
      <c r="G13" s="6">
        <f>'14. Workings (2)'!I10</f>
        <v>49109.357142857145</v>
      </c>
      <c r="H13" s="6">
        <f>'14. Workings (2)'!L10</f>
        <v>51998.142857142862</v>
      </c>
    </row>
    <row r="14" spans="1:8" x14ac:dyDescent="0.2">
      <c r="A14" s="8" t="s">
        <v>39</v>
      </c>
      <c r="B14" s="5">
        <v>7846.3866666666672</v>
      </c>
      <c r="C14" s="6">
        <v>8435</v>
      </c>
      <c r="D14" s="5">
        <v>7827.8216666666667</v>
      </c>
      <c r="E14" s="45">
        <v>8435</v>
      </c>
      <c r="F14" s="6">
        <f>'14. Workings (2)'!F11</f>
        <v>9968.636363636364</v>
      </c>
      <c r="G14" s="6">
        <f>'14. Workings (2)'!I11</f>
        <v>10735.454545454546</v>
      </c>
      <c r="H14" s="6">
        <f>'14. Workings (2)'!L11</f>
        <v>11502.272727272728</v>
      </c>
    </row>
    <row r="15" spans="1:8" x14ac:dyDescent="0.2">
      <c r="A15" s="8" t="s">
        <v>44</v>
      </c>
      <c r="B15" s="5">
        <v>30776.195</v>
      </c>
      <c r="C15" s="6">
        <v>31775</v>
      </c>
      <c r="D15" s="5">
        <v>28810.085000000006</v>
      </c>
      <c r="E15" s="45">
        <v>31775</v>
      </c>
      <c r="F15" s="6">
        <f>'14. Workings (2)'!F12</f>
        <v>37392.105263157893</v>
      </c>
      <c r="G15" s="6">
        <f>'14. Workings (2)'!I12</f>
        <v>40541.566985645928</v>
      </c>
      <c r="H15" s="6">
        <f>'14. Workings (2)'!L12</f>
        <v>43729.326580474393</v>
      </c>
    </row>
    <row r="16" spans="1:8" x14ac:dyDescent="0.2">
      <c r="A16" s="8" t="s">
        <v>40</v>
      </c>
      <c r="B16" s="5">
        <v>3570.7866666666664</v>
      </c>
      <c r="C16" s="6">
        <v>4176</v>
      </c>
      <c r="D16" s="5">
        <v>4750.8333333333339</v>
      </c>
      <c r="E16" s="45">
        <v>4176</v>
      </c>
      <c r="F16" s="6">
        <f>'14. Workings (2)'!F13</f>
        <v>5239.6923076923076</v>
      </c>
      <c r="G16" s="6">
        <f>'14. Workings (2)'!I13</f>
        <v>5830.9134615384619</v>
      </c>
      <c r="H16" s="6">
        <f>'14. Workings (2)'!L13</f>
        <v>6430.7060439560437</v>
      </c>
    </row>
    <row r="17" spans="1:9" x14ac:dyDescent="0.2">
      <c r="A17" s="8" t="s">
        <v>45</v>
      </c>
      <c r="B17" s="5">
        <v>43706.873333333322</v>
      </c>
      <c r="C17" s="6">
        <v>44384</v>
      </c>
      <c r="D17" s="5">
        <v>39672.403333333343</v>
      </c>
      <c r="E17" s="45">
        <v>44384</v>
      </c>
      <c r="F17" s="6">
        <f>'14. Workings (2)'!F14</f>
        <v>52512.307692307688</v>
      </c>
      <c r="G17" s="6">
        <f>'14. Workings (2)'!I14</f>
        <v>57313.128205128196</v>
      </c>
      <c r="H17" s="6">
        <f>'14. Workings (2)'!L14</f>
        <v>62195.198717948711</v>
      </c>
    </row>
    <row r="18" spans="1:9" x14ac:dyDescent="0.2">
      <c r="A18" s="8" t="s">
        <v>41</v>
      </c>
      <c r="B18" s="14">
        <v>1807.2016666666668</v>
      </c>
      <c r="C18" s="37">
        <v>1986</v>
      </c>
      <c r="D18" s="14">
        <v>1418.34</v>
      </c>
      <c r="E18" s="46">
        <v>1986</v>
      </c>
      <c r="F18" s="37">
        <f>'14. Workings (2)'!F15</f>
        <v>2527.3333333333335</v>
      </c>
      <c r="G18" s="37">
        <f>'14. Workings (2)'!I15</f>
        <v>2857.090909090909</v>
      </c>
      <c r="H18" s="37">
        <f>'14. Workings (2)'!L15</f>
        <v>3195.181818181818</v>
      </c>
    </row>
    <row r="19" spans="1:9" x14ac:dyDescent="0.2">
      <c r="A19" s="8" t="s">
        <v>66</v>
      </c>
      <c r="B19" s="5">
        <f t="shared" ref="B19:H19" si="0">SUM(B11:B18)</f>
        <v>136202.62166666664</v>
      </c>
      <c r="C19" s="6">
        <f t="shared" si="0"/>
        <v>138631</v>
      </c>
      <c r="D19" s="5">
        <f t="shared" si="0"/>
        <v>128458.90666666665</v>
      </c>
      <c r="E19" s="5">
        <f t="shared" si="0"/>
        <v>138631</v>
      </c>
      <c r="F19" s="6">
        <f t="shared" si="0"/>
        <v>161292.64638869904</v>
      </c>
      <c r="G19" s="6">
        <f t="shared" si="0"/>
        <v>174067.24458304854</v>
      </c>
      <c r="H19" s="6">
        <f t="shared" si="0"/>
        <v>186978.29541164322</v>
      </c>
    </row>
    <row r="20" spans="1:9" x14ac:dyDescent="0.2">
      <c r="A20" s="8" t="s">
        <v>27</v>
      </c>
      <c r="B20" s="5">
        <v>349.54333333333329</v>
      </c>
      <c r="C20" s="6">
        <v>200</v>
      </c>
      <c r="D20" s="5">
        <v>190.25000000000011</v>
      </c>
      <c r="E20" s="5">
        <v>200</v>
      </c>
      <c r="F20" s="6">
        <f>E20</f>
        <v>200</v>
      </c>
      <c r="G20" s="6">
        <f>F20</f>
        <v>200</v>
      </c>
      <c r="H20" s="6">
        <f>G20</f>
        <v>200</v>
      </c>
    </row>
    <row r="21" spans="1:9" x14ac:dyDescent="0.2">
      <c r="A21" s="8" t="s">
        <v>51</v>
      </c>
      <c r="B21" s="5">
        <v>3205.1758333333337</v>
      </c>
      <c r="C21" s="6">
        <v>7800</v>
      </c>
      <c r="D21" s="5">
        <v>345.20833333333337</v>
      </c>
      <c r="E21" s="5">
        <v>7800</v>
      </c>
      <c r="F21" s="6">
        <f>'14. Workings (2)'!F19</f>
        <v>7575</v>
      </c>
      <c r="G21" s="6">
        <f>'14. Workings (2)'!I19</f>
        <v>7216.6666666666679</v>
      </c>
      <c r="H21" s="6">
        <f>'14. Workings (2)'!L19</f>
        <v>6738.3333333333358</v>
      </c>
      <c r="I21" s="27"/>
    </row>
    <row r="22" spans="1:9" x14ac:dyDescent="0.2">
      <c r="A22" s="8" t="s">
        <v>52</v>
      </c>
      <c r="B22" s="5">
        <v>4825.458333333333</v>
      </c>
      <c r="C22" s="6">
        <v>3400</v>
      </c>
      <c r="D22" s="5">
        <v>2101.666666666667</v>
      </c>
      <c r="E22" s="5">
        <v>3400</v>
      </c>
      <c r="F22" s="6">
        <f>'14. Workings (2)'!F20</f>
        <v>3366.666666666667</v>
      </c>
      <c r="G22" s="6">
        <f>'14. Workings (2)'!I20</f>
        <v>3007.1428571428573</v>
      </c>
      <c r="H22" s="6">
        <f>'14. Workings (2)'!L20</f>
        <v>2607.6190476190477</v>
      </c>
    </row>
    <row r="23" spans="1:9" x14ac:dyDescent="0.2">
      <c r="A23" s="8" t="s">
        <v>60</v>
      </c>
      <c r="B23" s="5">
        <v>1981.7708333333333</v>
      </c>
      <c r="C23" s="6">
        <v>2040</v>
      </c>
      <c r="D23" s="5">
        <v>1492.0833333333333</v>
      </c>
      <c r="E23" s="5">
        <v>2040</v>
      </c>
      <c r="F23" s="6">
        <f>'14. Workings (2)'!F21</f>
        <v>2248</v>
      </c>
      <c r="G23" s="6">
        <f>'14. Workings (2)'!I21</f>
        <v>2048</v>
      </c>
      <c r="H23" s="6">
        <f>'14. Workings (2)'!L21</f>
        <v>1848</v>
      </c>
    </row>
    <row r="24" spans="1:9" x14ac:dyDescent="0.2">
      <c r="A24" s="8" t="s">
        <v>54</v>
      </c>
      <c r="B24" s="5">
        <v>111.16666666666667</v>
      </c>
      <c r="C24" s="6">
        <v>731.25</v>
      </c>
      <c r="D24" s="5">
        <v>0</v>
      </c>
      <c r="E24" s="5">
        <v>731</v>
      </c>
      <c r="F24" s="6">
        <f>'14. Workings (2)'!F22</f>
        <v>722.375</v>
      </c>
      <c r="G24" s="6">
        <f>'14. Workings (2)'!I22</f>
        <v>702.63888888888891</v>
      </c>
      <c r="H24" s="6">
        <f>'14. Workings (2)'!L22</f>
        <v>672.90277777777783</v>
      </c>
    </row>
    <row r="25" spans="1:9" x14ac:dyDescent="0.2">
      <c r="A25" s="8" t="s">
        <v>53</v>
      </c>
      <c r="B25" s="5">
        <v>4.0927261579781771E-12</v>
      </c>
      <c r="C25" s="6">
        <v>0</v>
      </c>
      <c r="D25" s="5"/>
      <c r="E25" s="5"/>
      <c r="F25" s="6"/>
      <c r="G25" s="6"/>
      <c r="H25" s="6"/>
    </row>
    <row r="26" spans="1:9" x14ac:dyDescent="0.2">
      <c r="A26" s="8" t="s">
        <v>29</v>
      </c>
      <c r="B26" s="5">
        <v>241.66666666666669</v>
      </c>
      <c r="C26" s="6">
        <v>241.66666666666666</v>
      </c>
      <c r="D26" s="5">
        <v>193.33333333333334</v>
      </c>
      <c r="E26" s="5">
        <f>5*58*5/6</f>
        <v>241.66666666666666</v>
      </c>
      <c r="F26" s="6">
        <f t="shared" ref="F26:H26" si="1">E26</f>
        <v>241.66666666666666</v>
      </c>
      <c r="G26" s="6">
        <f t="shared" si="1"/>
        <v>241.66666666666666</v>
      </c>
      <c r="H26" s="6">
        <f t="shared" si="1"/>
        <v>241.66666666666666</v>
      </c>
    </row>
    <row r="27" spans="1:9" x14ac:dyDescent="0.2">
      <c r="A27" s="8" t="s">
        <v>97</v>
      </c>
      <c r="B27" s="5">
        <v>1464.3333333333335</v>
      </c>
      <c r="C27" s="6">
        <v>600</v>
      </c>
      <c r="D27" s="5">
        <v>350.16666666666669</v>
      </c>
      <c r="E27" s="5">
        <v>600</v>
      </c>
      <c r="F27" s="6">
        <v>600</v>
      </c>
      <c r="G27" s="6">
        <f>F27</f>
        <v>600</v>
      </c>
      <c r="H27" s="6">
        <f>G27</f>
        <v>600</v>
      </c>
    </row>
    <row r="28" spans="1:9" x14ac:dyDescent="0.2">
      <c r="A28" s="8"/>
      <c r="B28" s="5"/>
      <c r="C28" s="22"/>
      <c r="D28" s="5"/>
      <c r="E28" s="5"/>
      <c r="F28" s="6"/>
      <c r="G28" s="22"/>
      <c r="H28" s="6"/>
    </row>
    <row r="29" spans="1:9" x14ac:dyDescent="0.2">
      <c r="A29" s="8"/>
      <c r="B29" s="17"/>
      <c r="C29" s="22"/>
      <c r="D29" s="17"/>
      <c r="E29" s="17"/>
      <c r="F29" s="22"/>
      <c r="G29" s="22"/>
      <c r="H29" s="6"/>
    </row>
    <row r="30" spans="1:9" x14ac:dyDescent="0.2">
      <c r="A30" s="8"/>
      <c r="B30" s="15">
        <f t="shared" ref="B30:H30" si="2">SUM(B19:B29)</f>
        <v>148381.73666666666</v>
      </c>
      <c r="C30" s="16">
        <f t="shared" si="2"/>
        <v>153643.91666666666</v>
      </c>
      <c r="D30" s="15">
        <f t="shared" si="2"/>
        <v>133131.61499999999</v>
      </c>
      <c r="E30" s="15">
        <f t="shared" si="2"/>
        <v>153643.66666666666</v>
      </c>
      <c r="F30" s="16">
        <f t="shared" si="2"/>
        <v>176246.35472203235</v>
      </c>
      <c r="G30" s="16">
        <f t="shared" si="2"/>
        <v>188083.3596624136</v>
      </c>
      <c r="H30" s="16">
        <f t="shared" si="2"/>
        <v>199886.81723704006</v>
      </c>
    </row>
    <row r="31" spans="1:9" x14ac:dyDescent="0.2">
      <c r="A31" s="8"/>
      <c r="B31" s="8"/>
      <c r="C31" s="22"/>
      <c r="D31" s="5"/>
      <c r="E31" s="5"/>
      <c r="F31" s="22"/>
      <c r="G31" s="22"/>
      <c r="H31" s="6"/>
    </row>
    <row r="32" spans="1:9" x14ac:dyDescent="0.2">
      <c r="A32" s="7" t="s">
        <v>9</v>
      </c>
      <c r="B32" s="7"/>
      <c r="C32" s="23"/>
      <c r="D32" s="5"/>
      <c r="E32" s="5"/>
      <c r="F32" s="22"/>
      <c r="G32" s="22"/>
      <c r="H32" s="6"/>
    </row>
    <row r="33" spans="1:8" x14ac:dyDescent="0.2">
      <c r="A33" s="8"/>
      <c r="B33" s="8"/>
      <c r="C33" s="22"/>
      <c r="D33" s="5"/>
      <c r="E33" s="5"/>
      <c r="F33" s="22"/>
      <c r="G33" s="22"/>
      <c r="H33" s="6"/>
    </row>
    <row r="34" spans="1:8" x14ac:dyDescent="0.2">
      <c r="A34" s="8" t="s">
        <v>98</v>
      </c>
      <c r="B34" s="5">
        <v>7285</v>
      </c>
      <c r="C34" s="6">
        <v>5350</v>
      </c>
      <c r="D34" s="5">
        <v>4613.5</v>
      </c>
      <c r="E34" s="51">
        <v>5901</v>
      </c>
      <c r="F34" s="6">
        <v>5901</v>
      </c>
      <c r="G34" s="6">
        <v>5901</v>
      </c>
      <c r="H34" s="6">
        <v>5901</v>
      </c>
    </row>
    <row r="35" spans="1:8" x14ac:dyDescent="0.2">
      <c r="A35" s="8" t="s">
        <v>47</v>
      </c>
      <c r="B35" s="5">
        <v>4925.7625000000535</v>
      </c>
      <c r="C35" s="6">
        <v>4000</v>
      </c>
      <c r="D35" s="5">
        <v>2586.5466666666402</v>
      </c>
      <c r="E35" s="51">
        <v>5126</v>
      </c>
      <c r="F35" s="6">
        <v>5126</v>
      </c>
      <c r="G35" s="6">
        <v>5126</v>
      </c>
      <c r="H35" s="6">
        <v>5126</v>
      </c>
    </row>
    <row r="36" spans="1:8" x14ac:dyDescent="0.2">
      <c r="A36" s="8" t="s">
        <v>99</v>
      </c>
      <c r="B36" s="5">
        <v>931.04000000000008</v>
      </c>
      <c r="C36" s="6">
        <v>1300</v>
      </c>
      <c r="D36" s="5">
        <v>740.2</v>
      </c>
      <c r="E36" s="51">
        <v>755</v>
      </c>
      <c r="F36" s="6">
        <v>755</v>
      </c>
      <c r="G36" s="6">
        <f>F36</f>
        <v>755</v>
      </c>
      <c r="H36" s="6">
        <f>G36</f>
        <v>755</v>
      </c>
    </row>
    <row r="37" spans="1:8" x14ac:dyDescent="0.2">
      <c r="A37" s="8" t="s">
        <v>172</v>
      </c>
      <c r="B37" s="5">
        <v>938.96</v>
      </c>
      <c r="C37" s="6">
        <v>1000</v>
      </c>
      <c r="D37" s="5"/>
      <c r="E37" s="5"/>
      <c r="F37" s="6"/>
      <c r="G37" s="6"/>
      <c r="H37" s="6"/>
    </row>
    <row r="38" spans="1:8" x14ac:dyDescent="0.2">
      <c r="A38" s="8" t="s">
        <v>173</v>
      </c>
      <c r="B38" s="5">
        <v>3544.58</v>
      </c>
      <c r="C38" s="6">
        <v>4000</v>
      </c>
      <c r="D38" s="5">
        <v>1574.63</v>
      </c>
      <c r="E38" s="5">
        <v>4000</v>
      </c>
      <c r="F38" s="6">
        <v>4000</v>
      </c>
      <c r="G38" s="6">
        <f t="shared" ref="G38:H38" si="3">F38</f>
        <v>4000</v>
      </c>
      <c r="H38" s="6">
        <f t="shared" si="3"/>
        <v>4000</v>
      </c>
    </row>
    <row r="39" spans="1:8" x14ac:dyDescent="0.2">
      <c r="A39" s="8"/>
      <c r="B39" s="8"/>
      <c r="C39" s="22"/>
      <c r="D39" s="17"/>
      <c r="E39" s="17"/>
      <c r="F39" s="22"/>
      <c r="G39" s="22"/>
      <c r="H39" s="6"/>
    </row>
    <row r="40" spans="1:8" x14ac:dyDescent="0.2">
      <c r="A40" s="8"/>
      <c r="B40" s="15">
        <f t="shared" ref="B40:H40" si="4">SUM(B34:B38)</f>
        <v>17625.342500000057</v>
      </c>
      <c r="C40" s="16">
        <f t="shared" si="4"/>
        <v>15650</v>
      </c>
      <c r="D40" s="15">
        <f t="shared" si="4"/>
        <v>9514.8766666666397</v>
      </c>
      <c r="E40" s="15">
        <f t="shared" si="4"/>
        <v>15782</v>
      </c>
      <c r="F40" s="16">
        <f t="shared" si="4"/>
        <v>15782</v>
      </c>
      <c r="G40" s="16">
        <f t="shared" si="4"/>
        <v>15782</v>
      </c>
      <c r="H40" s="16">
        <f t="shared" si="4"/>
        <v>15782</v>
      </c>
    </row>
    <row r="41" spans="1:8" x14ac:dyDescent="0.2">
      <c r="A41" s="8"/>
      <c r="B41" s="17"/>
      <c r="C41" s="18"/>
      <c r="D41" s="17"/>
      <c r="E41" s="17"/>
      <c r="F41" s="22"/>
      <c r="G41" s="22"/>
      <c r="H41" s="18"/>
    </row>
    <row r="42" spans="1:8" x14ac:dyDescent="0.2">
      <c r="B42" s="30"/>
      <c r="C42" s="40"/>
      <c r="D42" s="30"/>
      <c r="E42" s="27"/>
    </row>
    <row r="43" spans="1:8" s="8" customFormat="1" ht="13.5" thickBot="1" x14ac:dyDescent="0.25">
      <c r="A43" s="7" t="s">
        <v>18</v>
      </c>
      <c r="B43" s="19">
        <f t="shared" ref="B43:H43" si="5">B30-B40</f>
        <v>130756.39416666661</v>
      </c>
      <c r="C43" s="20">
        <f t="shared" si="5"/>
        <v>137993.91666666666</v>
      </c>
      <c r="D43" s="19">
        <f t="shared" si="5"/>
        <v>123616.73833333336</v>
      </c>
      <c r="E43" s="19">
        <f t="shared" si="5"/>
        <v>137861.66666666666</v>
      </c>
      <c r="F43" s="20">
        <f t="shared" si="5"/>
        <v>160464.35472203235</v>
      </c>
      <c r="G43" s="20">
        <f t="shared" si="5"/>
        <v>172301.3596624136</v>
      </c>
      <c r="H43" s="20">
        <f t="shared" si="5"/>
        <v>184104.81723704006</v>
      </c>
    </row>
    <row r="44" spans="1:8" ht="15" thickTop="1" x14ac:dyDescent="0.2">
      <c r="D44" s="27"/>
      <c r="E44" s="27"/>
    </row>
    <row r="45" spans="1:8" x14ac:dyDescent="0.2">
      <c r="A45" s="7" t="s">
        <v>65</v>
      </c>
      <c r="D45" s="27"/>
      <c r="E45" s="27"/>
    </row>
    <row r="46" spans="1:8" x14ac:dyDescent="0.2">
      <c r="A46" s="8"/>
    </row>
    <row r="47" spans="1:8" x14ac:dyDescent="0.2">
      <c r="A47" s="8" t="s">
        <v>175</v>
      </c>
    </row>
    <row r="48" spans="1:8" s="8" customFormat="1" ht="12.75" x14ac:dyDescent="0.2">
      <c r="A48" s="8" t="s">
        <v>174</v>
      </c>
      <c r="C48" s="22"/>
      <c r="F48" s="22"/>
      <c r="G48" s="22"/>
      <c r="H48" s="6"/>
    </row>
    <row r="49" spans="1:8" s="8" customFormat="1" ht="12.75" x14ac:dyDescent="0.2">
      <c r="C49" s="22"/>
      <c r="F49" s="22"/>
      <c r="G49" s="22"/>
      <c r="H49" s="6"/>
    </row>
    <row r="50" spans="1:8" s="8" customFormat="1" ht="12.75" x14ac:dyDescent="0.2">
      <c r="A50" s="8" t="s">
        <v>176</v>
      </c>
      <c r="C50" s="22"/>
      <c r="F50" s="22"/>
      <c r="G50" s="22"/>
      <c r="H50" s="6"/>
    </row>
    <row r="51" spans="1:8" s="8" customFormat="1" ht="12.75" x14ac:dyDescent="0.2">
      <c r="A51" s="8" t="s">
        <v>198</v>
      </c>
      <c r="C51" s="22"/>
      <c r="F51" s="22"/>
      <c r="G51" s="22"/>
      <c r="H51" s="6"/>
    </row>
    <row r="52" spans="1:8" s="8" customFormat="1" ht="12.75" x14ac:dyDescent="0.2">
      <c r="C52" s="22"/>
      <c r="F52" s="22"/>
      <c r="G52" s="22"/>
      <c r="H52" s="6"/>
    </row>
    <row r="53" spans="1:8" s="8" customFormat="1" ht="12.75" x14ac:dyDescent="0.2">
      <c r="A53" s="8" t="s">
        <v>201</v>
      </c>
      <c r="C53" s="22"/>
      <c r="F53" s="22"/>
      <c r="G53" s="22"/>
      <c r="H53" s="6"/>
    </row>
    <row r="54" spans="1:8" x14ac:dyDescent="0.2">
      <c r="A54" s="8" t="s">
        <v>202</v>
      </c>
    </row>
    <row r="56" spans="1:8" s="8" customFormat="1" ht="12.75" x14ac:dyDescent="0.2">
      <c r="A56" s="8" t="s">
        <v>196</v>
      </c>
      <c r="C56" s="22"/>
      <c r="F56" s="22"/>
      <c r="G56" s="22"/>
      <c r="H56" s="6"/>
    </row>
    <row r="57" spans="1:8" x14ac:dyDescent="0.2">
      <c r="A57" s="8"/>
    </row>
  </sheetData>
  <pageMargins left="0.7" right="0.7" top="0.75" bottom="0.75" header="0.3" footer="0.3"/>
  <pageSetup paperSize="9" scale="78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4.25" x14ac:dyDescent="0.2"/>
  <cols>
    <col min="1" max="1" width="38.42578125" style="26" customWidth="1"/>
    <col min="2" max="7" width="9.7109375" style="26" customWidth="1"/>
    <col min="8" max="8" width="9.7109375" style="28" customWidth="1"/>
    <col min="9" max="253" width="9.140625" style="26"/>
    <col min="254" max="254" width="38.42578125" style="26" customWidth="1"/>
    <col min="255" max="509" width="9.140625" style="26"/>
    <col min="510" max="510" width="38.42578125" style="26" customWidth="1"/>
    <col min="511" max="765" width="9.140625" style="26"/>
    <col min="766" max="766" width="38.42578125" style="26" customWidth="1"/>
    <col min="767" max="1021" width="9.140625" style="26"/>
    <col min="1022" max="1022" width="38.42578125" style="26" customWidth="1"/>
    <col min="1023" max="1277" width="9.140625" style="26"/>
    <col min="1278" max="1278" width="38.42578125" style="26" customWidth="1"/>
    <col min="1279" max="1533" width="9.140625" style="26"/>
    <col min="1534" max="1534" width="38.42578125" style="26" customWidth="1"/>
    <col min="1535" max="1789" width="9.140625" style="26"/>
    <col min="1790" max="1790" width="38.42578125" style="26" customWidth="1"/>
    <col min="1791" max="2045" width="9.140625" style="26"/>
    <col min="2046" max="2046" width="38.42578125" style="26" customWidth="1"/>
    <col min="2047" max="2301" width="9.140625" style="26"/>
    <col min="2302" max="2302" width="38.42578125" style="26" customWidth="1"/>
    <col min="2303" max="2557" width="9.140625" style="26"/>
    <col min="2558" max="2558" width="38.42578125" style="26" customWidth="1"/>
    <col min="2559" max="2813" width="9.140625" style="26"/>
    <col min="2814" max="2814" width="38.42578125" style="26" customWidth="1"/>
    <col min="2815" max="3069" width="9.140625" style="26"/>
    <col min="3070" max="3070" width="38.42578125" style="26" customWidth="1"/>
    <col min="3071" max="3325" width="9.140625" style="26"/>
    <col min="3326" max="3326" width="38.42578125" style="26" customWidth="1"/>
    <col min="3327" max="3581" width="9.140625" style="26"/>
    <col min="3582" max="3582" width="38.42578125" style="26" customWidth="1"/>
    <col min="3583" max="3837" width="9.140625" style="26"/>
    <col min="3838" max="3838" width="38.42578125" style="26" customWidth="1"/>
    <col min="3839" max="4093" width="9.140625" style="26"/>
    <col min="4094" max="4094" width="38.42578125" style="26" customWidth="1"/>
    <col min="4095" max="4349" width="9.140625" style="26"/>
    <col min="4350" max="4350" width="38.42578125" style="26" customWidth="1"/>
    <col min="4351" max="4605" width="9.140625" style="26"/>
    <col min="4606" max="4606" width="38.42578125" style="26" customWidth="1"/>
    <col min="4607" max="4861" width="9.140625" style="26"/>
    <col min="4862" max="4862" width="38.42578125" style="26" customWidth="1"/>
    <col min="4863" max="5117" width="9.140625" style="26"/>
    <col min="5118" max="5118" width="38.42578125" style="26" customWidth="1"/>
    <col min="5119" max="5373" width="9.140625" style="26"/>
    <col min="5374" max="5374" width="38.42578125" style="26" customWidth="1"/>
    <col min="5375" max="5629" width="9.140625" style="26"/>
    <col min="5630" max="5630" width="38.42578125" style="26" customWidth="1"/>
    <col min="5631" max="5885" width="9.140625" style="26"/>
    <col min="5886" max="5886" width="38.42578125" style="26" customWidth="1"/>
    <col min="5887" max="6141" width="9.140625" style="26"/>
    <col min="6142" max="6142" width="38.42578125" style="26" customWidth="1"/>
    <col min="6143" max="6397" width="9.140625" style="26"/>
    <col min="6398" max="6398" width="38.42578125" style="26" customWidth="1"/>
    <col min="6399" max="6653" width="9.140625" style="26"/>
    <col min="6654" max="6654" width="38.42578125" style="26" customWidth="1"/>
    <col min="6655" max="6909" width="9.140625" style="26"/>
    <col min="6910" max="6910" width="38.42578125" style="26" customWidth="1"/>
    <col min="6911" max="7165" width="9.140625" style="26"/>
    <col min="7166" max="7166" width="38.42578125" style="26" customWidth="1"/>
    <col min="7167" max="7421" width="9.140625" style="26"/>
    <col min="7422" max="7422" width="38.42578125" style="26" customWidth="1"/>
    <col min="7423" max="7677" width="9.140625" style="26"/>
    <col min="7678" max="7678" width="38.42578125" style="26" customWidth="1"/>
    <col min="7679" max="7933" width="9.140625" style="26"/>
    <col min="7934" max="7934" width="38.42578125" style="26" customWidth="1"/>
    <col min="7935" max="8189" width="9.140625" style="26"/>
    <col min="8190" max="8190" width="38.42578125" style="26" customWidth="1"/>
    <col min="8191" max="8445" width="9.140625" style="26"/>
    <col min="8446" max="8446" width="38.42578125" style="26" customWidth="1"/>
    <col min="8447" max="8701" width="9.140625" style="26"/>
    <col min="8702" max="8702" width="38.42578125" style="26" customWidth="1"/>
    <col min="8703" max="8957" width="9.140625" style="26"/>
    <col min="8958" max="8958" width="38.42578125" style="26" customWidth="1"/>
    <col min="8959" max="9213" width="9.140625" style="26"/>
    <col min="9214" max="9214" width="38.42578125" style="26" customWidth="1"/>
    <col min="9215" max="9469" width="9.140625" style="26"/>
    <col min="9470" max="9470" width="38.42578125" style="26" customWidth="1"/>
    <col min="9471" max="9725" width="9.140625" style="26"/>
    <col min="9726" max="9726" width="38.42578125" style="26" customWidth="1"/>
    <col min="9727" max="9981" width="9.140625" style="26"/>
    <col min="9982" max="9982" width="38.42578125" style="26" customWidth="1"/>
    <col min="9983" max="10237" width="9.140625" style="26"/>
    <col min="10238" max="10238" width="38.42578125" style="26" customWidth="1"/>
    <col min="10239" max="10493" width="9.140625" style="26"/>
    <col min="10494" max="10494" width="38.42578125" style="26" customWidth="1"/>
    <col min="10495" max="10749" width="9.140625" style="26"/>
    <col min="10750" max="10750" width="38.42578125" style="26" customWidth="1"/>
    <col min="10751" max="11005" width="9.140625" style="26"/>
    <col min="11006" max="11006" width="38.42578125" style="26" customWidth="1"/>
    <col min="11007" max="11261" width="9.140625" style="26"/>
    <col min="11262" max="11262" width="38.42578125" style="26" customWidth="1"/>
    <col min="11263" max="11517" width="9.140625" style="26"/>
    <col min="11518" max="11518" width="38.42578125" style="26" customWidth="1"/>
    <col min="11519" max="11773" width="9.140625" style="26"/>
    <col min="11774" max="11774" width="38.42578125" style="26" customWidth="1"/>
    <col min="11775" max="12029" width="9.140625" style="26"/>
    <col min="12030" max="12030" width="38.42578125" style="26" customWidth="1"/>
    <col min="12031" max="12285" width="9.140625" style="26"/>
    <col min="12286" max="12286" width="38.42578125" style="26" customWidth="1"/>
    <col min="12287" max="12541" width="9.140625" style="26"/>
    <col min="12542" max="12542" width="38.42578125" style="26" customWidth="1"/>
    <col min="12543" max="12797" width="9.140625" style="26"/>
    <col min="12798" max="12798" width="38.42578125" style="26" customWidth="1"/>
    <col min="12799" max="13053" width="9.140625" style="26"/>
    <col min="13054" max="13054" width="38.42578125" style="26" customWidth="1"/>
    <col min="13055" max="13309" width="9.140625" style="26"/>
    <col min="13310" max="13310" width="38.42578125" style="26" customWidth="1"/>
    <col min="13311" max="13565" width="9.140625" style="26"/>
    <col min="13566" max="13566" width="38.42578125" style="26" customWidth="1"/>
    <col min="13567" max="13821" width="9.140625" style="26"/>
    <col min="13822" max="13822" width="38.42578125" style="26" customWidth="1"/>
    <col min="13823" max="14077" width="9.140625" style="26"/>
    <col min="14078" max="14078" width="38.42578125" style="26" customWidth="1"/>
    <col min="14079" max="14333" width="9.140625" style="26"/>
    <col min="14334" max="14334" width="38.42578125" style="26" customWidth="1"/>
    <col min="14335" max="14589" width="9.140625" style="26"/>
    <col min="14590" max="14590" width="38.42578125" style="26" customWidth="1"/>
    <col min="14591" max="14845" width="9.140625" style="26"/>
    <col min="14846" max="14846" width="38.42578125" style="26" customWidth="1"/>
    <col min="14847" max="15101" width="9.140625" style="26"/>
    <col min="15102" max="15102" width="38.42578125" style="26" customWidth="1"/>
    <col min="15103" max="15357" width="9.140625" style="26"/>
    <col min="15358" max="15358" width="38.42578125" style="26" customWidth="1"/>
    <col min="15359" max="15613" width="9.140625" style="26"/>
    <col min="15614" max="15614" width="38.42578125" style="26" customWidth="1"/>
    <col min="15615" max="15869" width="9.140625" style="26"/>
    <col min="15870" max="15870" width="38.42578125" style="26" customWidth="1"/>
    <col min="15871" max="16125" width="9.140625" style="26"/>
    <col min="16126" max="16126" width="38.42578125" style="26" customWidth="1"/>
    <col min="16127" max="16384" width="9.140625" style="26"/>
  </cols>
  <sheetData>
    <row r="1" spans="1:8" ht="15" x14ac:dyDescent="0.25">
      <c r="A1" s="21" t="s">
        <v>0</v>
      </c>
      <c r="B1" s="21"/>
      <c r="C1" s="21"/>
    </row>
    <row r="2" spans="1:8" ht="15" x14ac:dyDescent="0.25">
      <c r="A2" s="43" t="str">
        <f>Index!A3</f>
        <v>2014/15 FORECAST AND 2015/16 BUDGET</v>
      </c>
      <c r="B2" s="21"/>
      <c r="C2" s="21"/>
    </row>
    <row r="3" spans="1:8" ht="15" x14ac:dyDescent="0.25">
      <c r="A3" s="21" t="s">
        <v>223</v>
      </c>
      <c r="B3" s="21"/>
      <c r="C3" s="21"/>
      <c r="D3" s="21"/>
      <c r="E3" s="21"/>
    </row>
    <row r="4" spans="1:8" ht="15" x14ac:dyDescent="0.25">
      <c r="A4" s="21"/>
      <c r="B4" s="21"/>
      <c r="C4" s="21"/>
      <c r="D4" s="21"/>
      <c r="E4" s="21"/>
    </row>
    <row r="5" spans="1:8" ht="15" x14ac:dyDescent="0.25">
      <c r="A5" s="2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s="29" customFormat="1" ht="15" x14ac:dyDescent="0.25"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s="29" customFormat="1" ht="15" x14ac:dyDescent="0.25"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ht="15" x14ac:dyDescent="0.25">
      <c r="A8" s="29"/>
      <c r="B8" s="29"/>
      <c r="C8" s="28"/>
      <c r="D8" s="29"/>
      <c r="E8" s="29"/>
    </row>
    <row r="9" spans="1:8" s="8" customFormat="1" ht="12.75" x14ac:dyDescent="0.2">
      <c r="A9" s="7" t="s">
        <v>7</v>
      </c>
      <c r="B9" s="13"/>
      <c r="C9" s="6"/>
      <c r="D9" s="13"/>
      <c r="E9" s="13"/>
      <c r="H9" s="6"/>
    </row>
    <row r="10" spans="1:8" s="8" customFormat="1" ht="12.75" x14ac:dyDescent="0.2">
      <c r="B10" s="5"/>
      <c r="C10" s="6"/>
      <c r="D10" s="5"/>
      <c r="E10" s="5"/>
      <c r="H10" s="6"/>
    </row>
    <row r="11" spans="1:8" s="8" customFormat="1" ht="12.75" x14ac:dyDescent="0.2">
      <c r="A11" s="8" t="s">
        <v>142</v>
      </c>
      <c r="B11" s="5"/>
      <c r="C11" s="6"/>
      <c r="D11" s="5"/>
      <c r="E11" s="39"/>
      <c r="F11" s="39"/>
      <c r="G11" s="39"/>
      <c r="H11" s="39"/>
    </row>
    <row r="12" spans="1:8" s="8" customFormat="1" ht="12.75" x14ac:dyDescent="0.2">
      <c r="B12" s="5"/>
      <c r="C12" s="6"/>
      <c r="D12" s="5"/>
      <c r="E12" s="39"/>
      <c r="F12" s="39"/>
      <c r="G12" s="39"/>
      <c r="H12" s="39"/>
    </row>
    <row r="13" spans="1:8" s="8" customFormat="1" ht="12.75" x14ac:dyDescent="0.2">
      <c r="B13" s="5"/>
      <c r="C13" s="6"/>
      <c r="D13" s="5"/>
      <c r="E13" s="39"/>
      <c r="F13" s="39"/>
      <c r="G13" s="39"/>
      <c r="H13" s="39"/>
    </row>
    <row r="14" spans="1:8" s="8" customFormat="1" ht="12.75" x14ac:dyDescent="0.2">
      <c r="B14" s="14"/>
      <c r="C14" s="6"/>
      <c r="D14" s="14"/>
      <c r="E14" s="14"/>
      <c r="H14" s="6"/>
    </row>
    <row r="15" spans="1:8" s="8" customFormat="1" ht="12.75" x14ac:dyDescent="0.2">
      <c r="B15" s="15">
        <f t="shared" ref="B15:H15" si="0">SUM(B11:B13)</f>
        <v>0</v>
      </c>
      <c r="C15" s="16">
        <f t="shared" si="0"/>
        <v>0</v>
      </c>
      <c r="D15" s="15">
        <f t="shared" si="0"/>
        <v>0</v>
      </c>
      <c r="E15" s="15">
        <f t="shared" si="0"/>
        <v>0</v>
      </c>
      <c r="F15" s="16">
        <f t="shared" si="0"/>
        <v>0</v>
      </c>
      <c r="G15" s="15">
        <f t="shared" si="0"/>
        <v>0</v>
      </c>
      <c r="H15" s="16">
        <f t="shared" si="0"/>
        <v>0</v>
      </c>
    </row>
    <row r="16" spans="1:8" s="8" customFormat="1" ht="12.75" x14ac:dyDescent="0.2">
      <c r="B16" s="5"/>
      <c r="C16" s="6"/>
      <c r="D16" s="5"/>
      <c r="E16" s="5"/>
      <c r="H16" s="6"/>
    </row>
    <row r="17" spans="1:8" s="8" customFormat="1" ht="12.75" x14ac:dyDescent="0.2">
      <c r="A17" s="7" t="s">
        <v>9</v>
      </c>
      <c r="B17" s="5"/>
      <c r="C17" s="6"/>
      <c r="D17" s="5"/>
      <c r="E17" s="5"/>
      <c r="H17" s="6"/>
    </row>
    <row r="18" spans="1:8" s="8" customFormat="1" ht="12.75" x14ac:dyDescent="0.2">
      <c r="B18" s="5"/>
      <c r="C18" s="6"/>
      <c r="D18" s="5"/>
      <c r="E18" s="5"/>
      <c r="H18" s="6"/>
    </row>
    <row r="19" spans="1:8" s="8" customFormat="1" ht="12.75" x14ac:dyDescent="0.2">
      <c r="A19" s="8" t="s">
        <v>143</v>
      </c>
      <c r="B19" s="5"/>
      <c r="C19" s="6"/>
      <c r="D19" s="5"/>
      <c r="E19" s="39">
        <v>3995</v>
      </c>
      <c r="F19" s="39"/>
      <c r="G19" s="39"/>
      <c r="H19" s="39"/>
    </row>
    <row r="20" spans="1:8" s="8" customFormat="1" ht="12.75" x14ac:dyDescent="0.2">
      <c r="A20" s="8" t="s">
        <v>206</v>
      </c>
      <c r="B20" s="5"/>
      <c r="C20" s="6"/>
      <c r="D20" s="5"/>
      <c r="E20" s="39">
        <f>$B41/5</f>
        <v>2902.4</v>
      </c>
      <c r="F20" s="39">
        <f t="shared" ref="F20:H20" si="1">$B41/5</f>
        <v>2902.4</v>
      </c>
      <c r="G20" s="39">
        <f t="shared" si="1"/>
        <v>2902.4</v>
      </c>
      <c r="H20" s="39">
        <f t="shared" si="1"/>
        <v>2902.4</v>
      </c>
    </row>
    <row r="21" spans="1:8" s="8" customFormat="1" ht="12.75" x14ac:dyDescent="0.2">
      <c r="A21" s="8" t="s">
        <v>145</v>
      </c>
      <c r="B21" s="5"/>
      <c r="C21" s="6"/>
      <c r="D21" s="5"/>
      <c r="E21" s="39">
        <f>8126*4/12</f>
        <v>2708.6666666666665</v>
      </c>
      <c r="F21" s="39">
        <v>8126</v>
      </c>
      <c r="G21" s="39">
        <v>8126</v>
      </c>
      <c r="H21" s="39">
        <v>8126</v>
      </c>
    </row>
    <row r="22" spans="1:8" s="8" customFormat="1" ht="12.75" x14ac:dyDescent="0.2">
      <c r="A22" s="8" t="s">
        <v>28</v>
      </c>
      <c r="B22" s="5"/>
      <c r="C22" s="6"/>
      <c r="D22" s="5"/>
      <c r="E22" s="39">
        <v>750</v>
      </c>
      <c r="F22" s="39"/>
      <c r="G22" s="39"/>
      <c r="H22" s="39"/>
    </row>
    <row r="23" spans="1:8" s="8" customFormat="1" ht="12.75" x14ac:dyDescent="0.2">
      <c r="B23" s="14"/>
      <c r="C23" s="6"/>
      <c r="D23" s="14"/>
      <c r="E23" s="14"/>
      <c r="G23" s="22"/>
      <c r="H23" s="6"/>
    </row>
    <row r="24" spans="1:8" s="8" customFormat="1" ht="12.75" x14ac:dyDescent="0.2">
      <c r="B24" s="14">
        <f t="shared" ref="B24:H24" si="2">SUM(B19:B22)</f>
        <v>0</v>
      </c>
      <c r="C24" s="16">
        <f t="shared" si="2"/>
        <v>0</v>
      </c>
      <c r="D24" s="14">
        <f t="shared" si="2"/>
        <v>0</v>
      </c>
      <c r="E24" s="14">
        <f t="shared" si="2"/>
        <v>10356.066666666666</v>
      </c>
      <c r="F24" s="16">
        <f t="shared" si="2"/>
        <v>11028.4</v>
      </c>
      <c r="G24" s="16">
        <f t="shared" si="2"/>
        <v>11028.4</v>
      </c>
      <c r="H24" s="16">
        <f t="shared" si="2"/>
        <v>11028.4</v>
      </c>
    </row>
    <row r="25" spans="1:8" s="8" customFormat="1" ht="12.75" x14ac:dyDescent="0.2">
      <c r="C25" s="6"/>
      <c r="D25" s="17"/>
      <c r="E25" s="17"/>
      <c r="F25" s="6"/>
      <c r="G25" s="5"/>
      <c r="H25" s="6"/>
    </row>
    <row r="26" spans="1:8" s="8" customFormat="1" ht="12.75" x14ac:dyDescent="0.2">
      <c r="C26" s="6"/>
      <c r="D26" s="14"/>
      <c r="E26" s="5"/>
      <c r="F26" s="6"/>
      <c r="G26" s="5"/>
      <c r="H26" s="6"/>
    </row>
    <row r="27" spans="1:8" ht="15" thickBot="1" x14ac:dyDescent="0.25">
      <c r="A27" s="7" t="s">
        <v>18</v>
      </c>
      <c r="B27" s="19">
        <f t="shared" ref="B27:H27" si="3">B15-B24</f>
        <v>0</v>
      </c>
      <c r="C27" s="20">
        <f t="shared" si="3"/>
        <v>0</v>
      </c>
      <c r="D27" s="19">
        <f t="shared" si="3"/>
        <v>0</v>
      </c>
      <c r="E27" s="19">
        <f t="shared" si="3"/>
        <v>-10356.066666666666</v>
      </c>
      <c r="F27" s="20">
        <f t="shared" si="3"/>
        <v>-11028.4</v>
      </c>
      <c r="G27" s="19">
        <f t="shared" si="3"/>
        <v>-11028.4</v>
      </c>
      <c r="H27" s="20">
        <f t="shared" si="3"/>
        <v>-11028.4</v>
      </c>
    </row>
    <row r="28" spans="1:8" ht="15" thickTop="1" x14ac:dyDescent="0.2">
      <c r="D28" s="27"/>
      <c r="E28" s="27"/>
    </row>
    <row r="29" spans="1:8" x14ac:dyDescent="0.2">
      <c r="A29" s="8" t="s">
        <v>65</v>
      </c>
      <c r="D29" s="27"/>
      <c r="E29" s="27"/>
    </row>
    <row r="30" spans="1:8" s="8" customFormat="1" x14ac:dyDescent="0.2">
      <c r="A30" s="26"/>
      <c r="B30" s="26"/>
      <c r="C30" s="26"/>
      <c r="D30" s="27"/>
      <c r="E30" s="27"/>
      <c r="F30" s="26"/>
      <c r="G30" s="26"/>
      <c r="H30" s="28"/>
    </row>
    <row r="31" spans="1:8" s="8" customFormat="1" ht="12.75" x14ac:dyDescent="0.2">
      <c r="A31" s="8" t="s">
        <v>192</v>
      </c>
      <c r="D31" s="5"/>
      <c r="E31" s="5"/>
      <c r="H31" s="6"/>
    </row>
    <row r="32" spans="1:8" s="8" customFormat="1" ht="12.75" x14ac:dyDescent="0.2">
      <c r="A32" s="8" t="s">
        <v>144</v>
      </c>
      <c r="D32" s="5"/>
      <c r="E32" s="5"/>
      <c r="H32" s="6"/>
    </row>
    <row r="33" spans="1:8" s="8" customFormat="1" ht="12.75" x14ac:dyDescent="0.2">
      <c r="A33" s="8" t="s">
        <v>209</v>
      </c>
      <c r="D33" s="5"/>
      <c r="E33" s="5"/>
      <c r="H33" s="6"/>
    </row>
    <row r="34" spans="1:8" s="8" customFormat="1" ht="12.75" x14ac:dyDescent="0.2">
      <c r="D34" s="5"/>
      <c r="E34" s="5"/>
      <c r="H34" s="6"/>
    </row>
    <row r="35" spans="1:8" s="8" customFormat="1" ht="12.75" x14ac:dyDescent="0.2">
      <c r="A35" s="8" t="s">
        <v>207</v>
      </c>
      <c r="D35" s="5"/>
      <c r="E35" s="5"/>
      <c r="H35" s="6"/>
    </row>
    <row r="36" spans="1:8" s="8" customFormat="1" ht="12.75" x14ac:dyDescent="0.2">
      <c r="A36" s="8" t="s">
        <v>150</v>
      </c>
      <c r="D36" s="5"/>
      <c r="E36" s="5"/>
      <c r="H36" s="6"/>
    </row>
    <row r="37" spans="1:8" x14ac:dyDescent="0.2">
      <c r="A37" s="8"/>
      <c r="B37" s="8"/>
      <c r="C37" s="8"/>
      <c r="D37" s="5"/>
      <c r="E37" s="5"/>
      <c r="F37" s="8"/>
      <c r="G37" s="8"/>
      <c r="H37" s="6"/>
    </row>
    <row r="38" spans="1:8" x14ac:dyDescent="0.2">
      <c r="A38" s="8" t="s">
        <v>208</v>
      </c>
      <c r="B38" s="5">
        <v>9512</v>
      </c>
      <c r="C38" s="8"/>
      <c r="D38" s="5"/>
      <c r="E38" s="5"/>
      <c r="F38" s="8"/>
      <c r="G38" s="8"/>
      <c r="H38" s="6"/>
    </row>
    <row r="39" spans="1:8" x14ac:dyDescent="0.2">
      <c r="A39" s="8" t="s">
        <v>211</v>
      </c>
      <c r="B39" s="5">
        <v>4000</v>
      </c>
      <c r="C39" s="8"/>
      <c r="D39" s="5"/>
      <c r="E39" s="5"/>
      <c r="F39" s="8"/>
      <c r="G39" s="8"/>
      <c r="H39" s="6"/>
    </row>
    <row r="40" spans="1:8" x14ac:dyDescent="0.2">
      <c r="A40" s="8" t="s">
        <v>103</v>
      </c>
      <c r="B40" s="5">
        <v>1000</v>
      </c>
      <c r="C40" s="8"/>
      <c r="D40" s="5"/>
      <c r="E40" s="5"/>
      <c r="F40" s="8"/>
      <c r="G40" s="8"/>
      <c r="H40" s="6"/>
    </row>
    <row r="41" spans="1:8" x14ac:dyDescent="0.2">
      <c r="A41" s="8"/>
      <c r="B41" s="15">
        <f>SUM(B38:B40)</f>
        <v>14512</v>
      </c>
      <c r="C41" s="8"/>
      <c r="D41" s="5"/>
      <c r="E41" s="5"/>
      <c r="F41" s="8"/>
      <c r="G41" s="8"/>
      <c r="H41" s="6"/>
    </row>
    <row r="42" spans="1:8" x14ac:dyDescent="0.2">
      <c r="A42" s="8"/>
      <c r="B42" s="8"/>
      <c r="C42" s="8"/>
      <c r="D42" s="5"/>
      <c r="E42" s="5"/>
      <c r="F42" s="8"/>
      <c r="G42" s="8"/>
      <c r="H42" s="6"/>
    </row>
    <row r="43" spans="1:8" x14ac:dyDescent="0.2">
      <c r="A43" s="8" t="s">
        <v>146</v>
      </c>
      <c r="B43" s="8"/>
      <c r="C43" s="8"/>
      <c r="D43" s="8"/>
      <c r="E43" s="8"/>
      <c r="F43" s="8"/>
      <c r="G43" s="8"/>
      <c r="H43" s="6"/>
    </row>
    <row r="44" spans="1:8" x14ac:dyDescent="0.2">
      <c r="A44" s="8" t="s">
        <v>147</v>
      </c>
      <c r="B44" s="8"/>
      <c r="C44" s="8"/>
      <c r="D44" s="8"/>
      <c r="E44" s="8"/>
      <c r="F44" s="8"/>
      <c r="G44" s="8"/>
      <c r="H44" s="6"/>
    </row>
    <row r="45" spans="1:8" x14ac:dyDescent="0.2">
      <c r="A45" s="8" t="s">
        <v>148</v>
      </c>
      <c r="B45" s="8"/>
      <c r="C45" s="8"/>
      <c r="D45" s="8"/>
      <c r="E45" s="8"/>
      <c r="F45" s="8"/>
      <c r="G45" s="8"/>
      <c r="H45" s="6"/>
    </row>
    <row r="46" spans="1:8" x14ac:dyDescent="0.2">
      <c r="A46" s="8" t="s">
        <v>210</v>
      </c>
      <c r="B46" s="8"/>
      <c r="C46" s="8"/>
      <c r="D46" s="8"/>
      <c r="E46" s="8"/>
      <c r="F46" s="8"/>
      <c r="G46" s="8"/>
      <c r="H46" s="6"/>
    </row>
    <row r="47" spans="1:8" x14ac:dyDescent="0.2">
      <c r="A47" s="8"/>
      <c r="B47" s="8"/>
      <c r="C47" s="8"/>
      <c r="D47" s="8"/>
      <c r="E47" s="8"/>
      <c r="F47" s="8"/>
      <c r="G47" s="8"/>
      <c r="H47" s="6"/>
    </row>
    <row r="48" spans="1:8" x14ac:dyDescent="0.2">
      <c r="A48" s="8" t="s">
        <v>197</v>
      </c>
      <c r="B48" s="8"/>
      <c r="C48" s="8"/>
      <c r="D48" s="8"/>
      <c r="E48" s="8"/>
      <c r="F48" s="8"/>
      <c r="G48" s="8"/>
      <c r="H48" s="6"/>
    </row>
  </sheetData>
  <pageMargins left="0.7" right="0.7" top="0.75" bottom="0.75" header="0.3" footer="0.3"/>
  <pageSetup paperSize="9" scale="82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4" sqref="A4"/>
    </sheetView>
  </sheetViews>
  <sheetFormatPr defaultRowHeight="15" x14ac:dyDescent="0.25"/>
  <cols>
    <col min="1" max="1" width="16.5703125" customWidth="1"/>
  </cols>
  <sheetData>
    <row r="1" spans="1:12" x14ac:dyDescent="0.25">
      <c r="A1" s="21" t="s">
        <v>0</v>
      </c>
    </row>
    <row r="2" spans="1:12" x14ac:dyDescent="0.25">
      <c r="A2" s="43" t="str">
        <f>Index!A3</f>
        <v>2014/15 FORECAST AND 2015/16 BUDGET</v>
      </c>
    </row>
    <row r="3" spans="1:12" x14ac:dyDescent="0.25">
      <c r="A3" s="21" t="s">
        <v>224</v>
      </c>
    </row>
    <row r="5" spans="1:12" x14ac:dyDescent="0.25">
      <c r="B5" s="48" t="s">
        <v>84</v>
      </c>
      <c r="C5" s="48" t="s">
        <v>84</v>
      </c>
      <c r="D5" s="48" t="s">
        <v>85</v>
      </c>
      <c r="E5" s="48" t="s">
        <v>85</v>
      </c>
      <c r="F5" s="48" t="s">
        <v>85</v>
      </c>
      <c r="G5" s="48" t="s">
        <v>86</v>
      </c>
      <c r="H5" s="48" t="s">
        <v>86</v>
      </c>
      <c r="I5" s="48" t="s">
        <v>86</v>
      </c>
      <c r="J5" s="48" t="s">
        <v>126</v>
      </c>
      <c r="K5" s="48" t="s">
        <v>126</v>
      </c>
      <c r="L5" s="48" t="s">
        <v>126</v>
      </c>
    </row>
    <row r="6" spans="1:12" x14ac:dyDescent="0.25">
      <c r="B6" s="48" t="s">
        <v>49</v>
      </c>
      <c r="C6" s="48" t="s">
        <v>107</v>
      </c>
      <c r="D6" s="48" t="s">
        <v>108</v>
      </c>
      <c r="E6" s="48" t="s">
        <v>109</v>
      </c>
      <c r="F6" s="48" t="s">
        <v>42</v>
      </c>
      <c r="G6" s="48" t="s">
        <v>108</v>
      </c>
      <c r="H6" s="48" t="s">
        <v>109</v>
      </c>
      <c r="I6" s="48" t="s">
        <v>42</v>
      </c>
      <c r="J6" s="48" t="s">
        <v>108</v>
      </c>
      <c r="K6" s="48" t="s">
        <v>109</v>
      </c>
      <c r="L6" s="48" t="s">
        <v>42</v>
      </c>
    </row>
    <row r="8" spans="1:12" x14ac:dyDescent="0.25">
      <c r="A8" s="8" t="s">
        <v>46</v>
      </c>
      <c r="B8" s="2">
        <f>'2. Memb'!E11</f>
        <v>7106</v>
      </c>
      <c r="C8" s="52">
        <v>60</v>
      </c>
      <c r="D8" s="52"/>
      <c r="F8" s="2">
        <f>B8*((C8+D8)/C8)+E8</f>
        <v>7106</v>
      </c>
      <c r="G8" s="52">
        <v>2</v>
      </c>
      <c r="I8" s="2">
        <f>F8*((C8+D8+G8)/(C8+D8))+H8</f>
        <v>7342.8666666666677</v>
      </c>
      <c r="J8" s="52">
        <v>2</v>
      </c>
      <c r="L8" s="2">
        <f>I8*((C8+D8+G8+J8)/(C8+D8+G8))+K8</f>
        <v>7579.7333333333345</v>
      </c>
    </row>
    <row r="9" spans="1:12" x14ac:dyDescent="0.25">
      <c r="A9" s="8" t="s">
        <v>38</v>
      </c>
      <c r="B9" s="2">
        <f>'2. Memb'!E12</f>
        <v>326</v>
      </c>
      <c r="C9" s="52">
        <v>60</v>
      </c>
      <c r="D9" s="52"/>
      <c r="F9" s="2">
        <f t="shared" ref="F9:F15" si="0">B9*((C9+D9)/C9)+E9</f>
        <v>326</v>
      </c>
      <c r="G9" s="52">
        <v>2</v>
      </c>
      <c r="I9" s="2">
        <f t="shared" ref="I9:I15" si="1">F9*((C9+D9+G9)/(C9+D9))+H9</f>
        <v>336.86666666666667</v>
      </c>
      <c r="J9" s="52">
        <v>2</v>
      </c>
      <c r="L9" s="2">
        <f t="shared" ref="L9:L15" si="2">I9*((C9+D9+G9+J9)/(C9+D9+G9))+K9</f>
        <v>347.73333333333335</v>
      </c>
    </row>
    <row r="10" spans="1:12" x14ac:dyDescent="0.25">
      <c r="A10" s="8" t="s">
        <v>43</v>
      </c>
      <c r="B10" s="2">
        <f>'2. Memb'!E13</f>
        <v>40443</v>
      </c>
      <c r="C10" s="52">
        <v>28</v>
      </c>
      <c r="D10" s="52">
        <v>4</v>
      </c>
      <c r="F10" s="2">
        <f t="shared" si="0"/>
        <v>46220.571428571428</v>
      </c>
      <c r="G10" s="52">
        <v>2</v>
      </c>
      <c r="I10" s="2">
        <f t="shared" si="1"/>
        <v>49109.357142857145</v>
      </c>
      <c r="J10" s="52">
        <v>2</v>
      </c>
      <c r="L10" s="2">
        <f t="shared" si="2"/>
        <v>51998.142857142862</v>
      </c>
    </row>
    <row r="11" spans="1:12" x14ac:dyDescent="0.25">
      <c r="A11" s="8" t="s">
        <v>39</v>
      </c>
      <c r="B11" s="2">
        <f>'2. Memb'!E14</f>
        <v>8435</v>
      </c>
      <c r="C11" s="52">
        <v>22</v>
      </c>
      <c r="D11" s="52">
        <v>4</v>
      </c>
      <c r="F11" s="2">
        <f t="shared" si="0"/>
        <v>9968.636363636364</v>
      </c>
      <c r="G11" s="52">
        <v>2</v>
      </c>
      <c r="I11" s="2">
        <f t="shared" si="1"/>
        <v>10735.454545454546</v>
      </c>
      <c r="J11" s="52">
        <v>2</v>
      </c>
      <c r="L11" s="2">
        <f t="shared" si="2"/>
        <v>11502.272727272728</v>
      </c>
    </row>
    <row r="12" spans="1:12" x14ac:dyDescent="0.25">
      <c r="A12" s="8" t="s">
        <v>44</v>
      </c>
      <c r="B12" s="2">
        <f>'2. Memb'!E15</f>
        <v>31775</v>
      </c>
      <c r="C12" s="52">
        <v>19</v>
      </c>
      <c r="D12" s="52">
        <v>3</v>
      </c>
      <c r="E12" s="2">
        <f>-E20</f>
        <v>600</v>
      </c>
      <c r="F12" s="2">
        <f t="shared" si="0"/>
        <v>37392.105263157893</v>
      </c>
      <c r="G12" s="52">
        <v>1.5</v>
      </c>
      <c r="H12" s="2">
        <f>-H20</f>
        <v>600</v>
      </c>
      <c r="I12" s="2">
        <f t="shared" si="1"/>
        <v>40541.566985645928</v>
      </c>
      <c r="J12" s="52">
        <v>1.5</v>
      </c>
      <c r="K12" s="2">
        <f>-K20</f>
        <v>600</v>
      </c>
      <c r="L12" s="2">
        <f t="shared" si="2"/>
        <v>43729.326580474393</v>
      </c>
    </row>
    <row r="13" spans="1:12" x14ac:dyDescent="0.25">
      <c r="A13" s="8" t="s">
        <v>40</v>
      </c>
      <c r="B13" s="2">
        <f>'2. Memb'!E16</f>
        <v>4176</v>
      </c>
      <c r="C13" s="52">
        <v>13</v>
      </c>
      <c r="D13" s="52">
        <v>3</v>
      </c>
      <c r="E13" s="2">
        <f>-E21/2</f>
        <v>100</v>
      </c>
      <c r="F13" s="2">
        <f t="shared" si="0"/>
        <v>5239.6923076923076</v>
      </c>
      <c r="G13" s="52">
        <v>1.5</v>
      </c>
      <c r="H13" s="2">
        <f>-H21/2</f>
        <v>100</v>
      </c>
      <c r="I13" s="2">
        <f t="shared" si="1"/>
        <v>5830.9134615384619</v>
      </c>
      <c r="J13" s="52">
        <v>1.5</v>
      </c>
      <c r="K13" s="2">
        <f>-K21/2</f>
        <v>100</v>
      </c>
      <c r="L13" s="2">
        <f t="shared" si="2"/>
        <v>6430.7060439560437</v>
      </c>
    </row>
    <row r="14" spans="1:12" x14ac:dyDescent="0.25">
      <c r="A14" s="8" t="s">
        <v>45</v>
      </c>
      <c r="B14" s="2">
        <f>'2. Memb'!E17</f>
        <v>44384</v>
      </c>
      <c r="C14" s="52">
        <v>13</v>
      </c>
      <c r="D14" s="52">
        <v>2</v>
      </c>
      <c r="E14" s="2">
        <v>1300</v>
      </c>
      <c r="F14" s="2">
        <f t="shared" si="0"/>
        <v>52512.307692307688</v>
      </c>
      <c r="G14" s="52">
        <v>1</v>
      </c>
      <c r="H14" s="2">
        <v>1300</v>
      </c>
      <c r="I14" s="2">
        <f t="shared" si="1"/>
        <v>57313.128205128196</v>
      </c>
      <c r="J14" s="52">
        <v>1</v>
      </c>
      <c r="K14" s="2">
        <v>1300</v>
      </c>
      <c r="L14" s="2">
        <f t="shared" si="2"/>
        <v>62195.198717948711</v>
      </c>
    </row>
    <row r="15" spans="1:12" x14ac:dyDescent="0.25">
      <c r="A15" s="8" t="s">
        <v>41</v>
      </c>
      <c r="B15" s="2">
        <f>'2. Memb'!E18</f>
        <v>1986</v>
      </c>
      <c r="C15" s="52">
        <v>9</v>
      </c>
      <c r="D15" s="52">
        <v>2</v>
      </c>
      <c r="E15" s="2">
        <f>-E21/2</f>
        <v>100</v>
      </c>
      <c r="F15" s="2">
        <f t="shared" si="0"/>
        <v>2527.3333333333335</v>
      </c>
      <c r="G15" s="52">
        <v>1</v>
      </c>
      <c r="H15" s="2">
        <f>-H21/2</f>
        <v>100</v>
      </c>
      <c r="I15" s="2">
        <f t="shared" si="1"/>
        <v>2857.090909090909</v>
      </c>
      <c r="J15" s="52">
        <v>1</v>
      </c>
      <c r="K15" s="2">
        <f>-K21/2</f>
        <v>100</v>
      </c>
      <c r="L15" s="2">
        <f t="shared" si="2"/>
        <v>3195.181818181818</v>
      </c>
    </row>
    <row r="16" spans="1:12" x14ac:dyDescent="0.25">
      <c r="B16" s="47">
        <f>SUM(B8:B15)</f>
        <v>138631</v>
      </c>
      <c r="C16" s="52"/>
      <c r="D16" s="52"/>
      <c r="E16" s="47">
        <f>SUM(E8:E15)</f>
        <v>2100</v>
      </c>
      <c r="F16" s="47">
        <f>SUM(F8:F15)</f>
        <v>161292.64638869904</v>
      </c>
      <c r="G16" s="52"/>
      <c r="H16" s="47">
        <f>SUM(H8:H15)</f>
        <v>2100</v>
      </c>
      <c r="I16" s="47">
        <f>SUM(I8:I15)</f>
        <v>174067.24458304854</v>
      </c>
      <c r="J16" s="52"/>
      <c r="K16" s="47">
        <f>SUM(K8:K15)</f>
        <v>2100</v>
      </c>
      <c r="L16" s="47">
        <f>SUM(L8:L15)</f>
        <v>186978.29541164322</v>
      </c>
    </row>
    <row r="17" spans="1:12" x14ac:dyDescent="0.25">
      <c r="C17" s="52"/>
      <c r="D17" s="52"/>
      <c r="E17" s="2"/>
      <c r="G17" s="52"/>
      <c r="H17" s="2"/>
      <c r="J17" s="52"/>
      <c r="K17" s="2"/>
    </row>
    <row r="18" spans="1:12" x14ac:dyDescent="0.25">
      <c r="C18" s="52"/>
      <c r="D18" s="52"/>
      <c r="E18" s="2"/>
      <c r="G18" s="52"/>
      <c r="H18" s="2"/>
      <c r="J18" s="52"/>
      <c r="K18" s="2"/>
    </row>
    <row r="19" spans="1:12" x14ac:dyDescent="0.25">
      <c r="A19" t="s">
        <v>110</v>
      </c>
      <c r="B19" s="2">
        <f>'2. Memb'!E21</f>
        <v>7800</v>
      </c>
      <c r="C19" s="52">
        <v>2</v>
      </c>
      <c r="D19" s="52">
        <v>0.25</v>
      </c>
      <c r="E19" s="2">
        <v>-1200</v>
      </c>
      <c r="F19" s="2">
        <f>B19*((C19+D19)/C19)+E19</f>
        <v>7575</v>
      </c>
      <c r="G19" s="52">
        <v>0.25</v>
      </c>
      <c r="H19" s="2">
        <v>-1200</v>
      </c>
      <c r="I19" s="2">
        <f>F19*((C19+D19+G19)/(C19+D19))+H19</f>
        <v>7216.6666666666679</v>
      </c>
      <c r="J19" s="52">
        <v>0.25</v>
      </c>
      <c r="K19" s="2">
        <v>-1200</v>
      </c>
      <c r="L19" s="2">
        <f>I19*((C19+D19+G19+J19)/(C19+D19+G19))+K19</f>
        <v>6738.3333333333358</v>
      </c>
    </row>
    <row r="20" spans="1:12" x14ac:dyDescent="0.25">
      <c r="A20" t="s">
        <v>111</v>
      </c>
      <c r="B20" s="2">
        <f>'2. Memb'!E22</f>
        <v>3400</v>
      </c>
      <c r="C20" s="52">
        <v>6</v>
      </c>
      <c r="D20" s="52">
        <v>1</v>
      </c>
      <c r="E20" s="2">
        <v>-600</v>
      </c>
      <c r="F20" s="2">
        <f>B20*((C20+D20)/C20)+E20</f>
        <v>3366.666666666667</v>
      </c>
      <c r="G20" s="52">
        <v>0.5</v>
      </c>
      <c r="H20" s="2">
        <v>-600</v>
      </c>
      <c r="I20" s="2">
        <f>F20*((C20+D20+G20)/(C20+D20))+H20</f>
        <v>3007.1428571428573</v>
      </c>
      <c r="J20" s="52">
        <v>0.5</v>
      </c>
      <c r="K20" s="2">
        <v>-600</v>
      </c>
      <c r="L20" s="2">
        <f>I20*((C20+D20+G20+J20)/(C20+D20+G20))+K20</f>
        <v>2607.6190476190477</v>
      </c>
    </row>
    <row r="21" spans="1:12" x14ac:dyDescent="0.25">
      <c r="A21" t="s">
        <v>112</v>
      </c>
      <c r="B21" s="2">
        <f>'2. Memb'!E23</f>
        <v>2040</v>
      </c>
      <c r="C21" s="52">
        <v>0.5</v>
      </c>
      <c r="D21" s="52">
        <v>0.1</v>
      </c>
      <c r="E21" s="2">
        <v>-200</v>
      </c>
      <c r="F21" s="2">
        <f>B21*((C21+D21)/C21)+E21</f>
        <v>2248</v>
      </c>
      <c r="G21" s="52"/>
      <c r="H21" s="2">
        <v>-200</v>
      </c>
      <c r="I21" s="2">
        <f>F21*((C21+D21+G21)/(C21+D21))+H21</f>
        <v>2048</v>
      </c>
      <c r="J21" s="52"/>
      <c r="K21" s="2">
        <v>-200</v>
      </c>
      <c r="L21" s="2">
        <f>I21*((C21+D21+G21+J21)/(C21+D21+G21))+K21</f>
        <v>1848</v>
      </c>
    </row>
    <row r="22" spans="1:12" x14ac:dyDescent="0.25">
      <c r="A22" t="s">
        <v>113</v>
      </c>
      <c r="B22" s="2">
        <f>'2. Memb'!E24</f>
        <v>731</v>
      </c>
      <c r="C22" s="52">
        <v>2</v>
      </c>
      <c r="D22" s="52">
        <v>0.25</v>
      </c>
      <c r="E22" s="2">
        <v>-100</v>
      </c>
      <c r="F22" s="2">
        <f>B22*((C22+D22)/C22)+E22</f>
        <v>722.375</v>
      </c>
      <c r="G22" s="52">
        <v>0.25</v>
      </c>
      <c r="H22" s="2">
        <v>-100</v>
      </c>
      <c r="I22" s="2">
        <f>F22*((C22+D22+G22)/(C22+D22))+H22</f>
        <v>702.63888888888891</v>
      </c>
      <c r="J22" s="52">
        <v>0.25</v>
      </c>
      <c r="K22" s="2">
        <v>-100</v>
      </c>
      <c r="L22" s="2">
        <f>I22*((C22+D22+G22+J22)/(C22+D22+G22))+K22</f>
        <v>672.90277777777783</v>
      </c>
    </row>
    <row r="23" spans="1:12" x14ac:dyDescent="0.25">
      <c r="B23" s="47">
        <f>SUM(B19:B22)</f>
        <v>13971</v>
      </c>
      <c r="E23" s="47">
        <f>SUM(E19:E22)</f>
        <v>-2100</v>
      </c>
      <c r="F23" s="47">
        <f>SUM(F19:F22)</f>
        <v>13912.041666666668</v>
      </c>
      <c r="H23" s="47">
        <f>SUM(H19:H22)</f>
        <v>-2100</v>
      </c>
      <c r="I23" s="47">
        <f>SUM(I19:I22)</f>
        <v>12974.448412698413</v>
      </c>
      <c r="J23" s="52"/>
      <c r="K23" s="47">
        <f>SUM(K19:K22)</f>
        <v>-2100</v>
      </c>
      <c r="L23" s="47">
        <f>SUM(L19:L22)</f>
        <v>11866.855158730161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9" sqref="D9"/>
    </sheetView>
  </sheetViews>
  <sheetFormatPr defaultRowHeight="14.25" x14ac:dyDescent="0.2"/>
  <cols>
    <col min="1" max="1" width="30.140625" style="26" customWidth="1"/>
    <col min="2" max="2" width="9.7109375" style="8" customWidth="1"/>
    <col min="3" max="3" width="9.7109375" style="22" customWidth="1"/>
    <col min="4" max="5" width="9.7109375" style="8" customWidth="1"/>
    <col min="6" max="8" width="9.7109375" style="22" customWidth="1"/>
    <col min="9" max="251" width="9.140625" style="26"/>
    <col min="252" max="252" width="26.28515625" style="26" customWidth="1"/>
    <col min="253" max="507" width="9.140625" style="26"/>
    <col min="508" max="508" width="26.28515625" style="26" customWidth="1"/>
    <col min="509" max="763" width="9.140625" style="26"/>
    <col min="764" max="764" width="26.28515625" style="26" customWidth="1"/>
    <col min="765" max="1019" width="9.140625" style="26"/>
    <col min="1020" max="1020" width="26.28515625" style="26" customWidth="1"/>
    <col min="1021" max="1275" width="9.140625" style="26"/>
    <col min="1276" max="1276" width="26.28515625" style="26" customWidth="1"/>
    <col min="1277" max="1531" width="9.140625" style="26"/>
    <col min="1532" max="1532" width="26.28515625" style="26" customWidth="1"/>
    <col min="1533" max="1787" width="9.140625" style="26"/>
    <col min="1788" max="1788" width="26.28515625" style="26" customWidth="1"/>
    <col min="1789" max="2043" width="9.140625" style="26"/>
    <col min="2044" max="2044" width="26.28515625" style="26" customWidth="1"/>
    <col min="2045" max="2299" width="9.140625" style="26"/>
    <col min="2300" max="2300" width="26.28515625" style="26" customWidth="1"/>
    <col min="2301" max="2555" width="9.140625" style="26"/>
    <col min="2556" max="2556" width="26.28515625" style="26" customWidth="1"/>
    <col min="2557" max="2811" width="9.140625" style="26"/>
    <col min="2812" max="2812" width="26.28515625" style="26" customWidth="1"/>
    <col min="2813" max="3067" width="9.140625" style="26"/>
    <col min="3068" max="3068" width="26.28515625" style="26" customWidth="1"/>
    <col min="3069" max="3323" width="9.140625" style="26"/>
    <col min="3324" max="3324" width="26.28515625" style="26" customWidth="1"/>
    <col min="3325" max="3579" width="9.140625" style="26"/>
    <col min="3580" max="3580" width="26.28515625" style="26" customWidth="1"/>
    <col min="3581" max="3835" width="9.140625" style="26"/>
    <col min="3836" max="3836" width="26.28515625" style="26" customWidth="1"/>
    <col min="3837" max="4091" width="9.140625" style="26"/>
    <col min="4092" max="4092" width="26.28515625" style="26" customWidth="1"/>
    <col min="4093" max="4347" width="9.140625" style="26"/>
    <col min="4348" max="4348" width="26.28515625" style="26" customWidth="1"/>
    <col min="4349" max="4603" width="9.140625" style="26"/>
    <col min="4604" max="4604" width="26.28515625" style="26" customWidth="1"/>
    <col min="4605" max="4859" width="9.140625" style="26"/>
    <col min="4860" max="4860" width="26.28515625" style="26" customWidth="1"/>
    <col min="4861" max="5115" width="9.140625" style="26"/>
    <col min="5116" max="5116" width="26.28515625" style="26" customWidth="1"/>
    <col min="5117" max="5371" width="9.140625" style="26"/>
    <col min="5372" max="5372" width="26.28515625" style="26" customWidth="1"/>
    <col min="5373" max="5627" width="9.140625" style="26"/>
    <col min="5628" max="5628" width="26.28515625" style="26" customWidth="1"/>
    <col min="5629" max="5883" width="9.140625" style="26"/>
    <col min="5884" max="5884" width="26.28515625" style="26" customWidth="1"/>
    <col min="5885" max="6139" width="9.140625" style="26"/>
    <col min="6140" max="6140" width="26.28515625" style="26" customWidth="1"/>
    <col min="6141" max="6395" width="9.140625" style="26"/>
    <col min="6396" max="6396" width="26.28515625" style="26" customWidth="1"/>
    <col min="6397" max="6651" width="9.140625" style="26"/>
    <col min="6652" max="6652" width="26.28515625" style="26" customWidth="1"/>
    <col min="6653" max="6907" width="9.140625" style="26"/>
    <col min="6908" max="6908" width="26.28515625" style="26" customWidth="1"/>
    <col min="6909" max="7163" width="9.140625" style="26"/>
    <col min="7164" max="7164" width="26.28515625" style="26" customWidth="1"/>
    <col min="7165" max="7419" width="9.140625" style="26"/>
    <col min="7420" max="7420" width="26.28515625" style="26" customWidth="1"/>
    <col min="7421" max="7675" width="9.140625" style="26"/>
    <col min="7676" max="7676" width="26.28515625" style="26" customWidth="1"/>
    <col min="7677" max="7931" width="9.140625" style="26"/>
    <col min="7932" max="7932" width="26.28515625" style="26" customWidth="1"/>
    <col min="7933" max="8187" width="9.140625" style="26"/>
    <col min="8188" max="8188" width="26.28515625" style="26" customWidth="1"/>
    <col min="8189" max="8443" width="9.140625" style="26"/>
    <col min="8444" max="8444" width="26.28515625" style="26" customWidth="1"/>
    <col min="8445" max="8699" width="9.140625" style="26"/>
    <col min="8700" max="8700" width="26.28515625" style="26" customWidth="1"/>
    <col min="8701" max="8955" width="9.140625" style="26"/>
    <col min="8956" max="8956" width="26.28515625" style="26" customWidth="1"/>
    <col min="8957" max="9211" width="9.140625" style="26"/>
    <col min="9212" max="9212" width="26.28515625" style="26" customWidth="1"/>
    <col min="9213" max="9467" width="9.140625" style="26"/>
    <col min="9468" max="9468" width="26.28515625" style="26" customWidth="1"/>
    <col min="9469" max="9723" width="9.140625" style="26"/>
    <col min="9724" max="9724" width="26.28515625" style="26" customWidth="1"/>
    <col min="9725" max="9979" width="9.140625" style="26"/>
    <col min="9980" max="9980" width="26.28515625" style="26" customWidth="1"/>
    <col min="9981" max="10235" width="9.140625" style="26"/>
    <col min="10236" max="10236" width="26.28515625" style="26" customWidth="1"/>
    <col min="10237" max="10491" width="9.140625" style="26"/>
    <col min="10492" max="10492" width="26.28515625" style="26" customWidth="1"/>
    <col min="10493" max="10747" width="9.140625" style="26"/>
    <col min="10748" max="10748" width="26.28515625" style="26" customWidth="1"/>
    <col min="10749" max="11003" width="9.140625" style="26"/>
    <col min="11004" max="11004" width="26.28515625" style="26" customWidth="1"/>
    <col min="11005" max="11259" width="9.140625" style="26"/>
    <col min="11260" max="11260" width="26.28515625" style="26" customWidth="1"/>
    <col min="11261" max="11515" width="9.140625" style="26"/>
    <col min="11516" max="11516" width="26.28515625" style="26" customWidth="1"/>
    <col min="11517" max="11771" width="9.140625" style="26"/>
    <col min="11772" max="11772" width="26.28515625" style="26" customWidth="1"/>
    <col min="11773" max="12027" width="9.140625" style="26"/>
    <col min="12028" max="12028" width="26.28515625" style="26" customWidth="1"/>
    <col min="12029" max="12283" width="9.140625" style="26"/>
    <col min="12284" max="12284" width="26.28515625" style="26" customWidth="1"/>
    <col min="12285" max="12539" width="9.140625" style="26"/>
    <col min="12540" max="12540" width="26.28515625" style="26" customWidth="1"/>
    <col min="12541" max="12795" width="9.140625" style="26"/>
    <col min="12796" max="12796" width="26.28515625" style="26" customWidth="1"/>
    <col min="12797" max="13051" width="9.140625" style="26"/>
    <col min="13052" max="13052" width="26.28515625" style="26" customWidth="1"/>
    <col min="13053" max="13307" width="9.140625" style="26"/>
    <col min="13308" max="13308" width="26.28515625" style="26" customWidth="1"/>
    <col min="13309" max="13563" width="9.140625" style="26"/>
    <col min="13564" max="13564" width="26.28515625" style="26" customWidth="1"/>
    <col min="13565" max="13819" width="9.140625" style="26"/>
    <col min="13820" max="13820" width="26.28515625" style="26" customWidth="1"/>
    <col min="13821" max="14075" width="9.140625" style="26"/>
    <col min="14076" max="14076" width="26.28515625" style="26" customWidth="1"/>
    <col min="14077" max="14331" width="9.140625" style="26"/>
    <col min="14332" max="14332" width="26.28515625" style="26" customWidth="1"/>
    <col min="14333" max="14587" width="9.140625" style="26"/>
    <col min="14588" max="14588" width="26.28515625" style="26" customWidth="1"/>
    <col min="14589" max="14843" width="9.140625" style="26"/>
    <col min="14844" max="14844" width="26.28515625" style="26" customWidth="1"/>
    <col min="14845" max="15099" width="9.140625" style="26"/>
    <col min="15100" max="15100" width="26.28515625" style="26" customWidth="1"/>
    <col min="15101" max="15355" width="9.140625" style="26"/>
    <col min="15356" max="15356" width="26.28515625" style="26" customWidth="1"/>
    <col min="15357" max="15611" width="9.140625" style="26"/>
    <col min="15612" max="15612" width="26.28515625" style="26" customWidth="1"/>
    <col min="15613" max="15867" width="9.140625" style="26"/>
    <col min="15868" max="15868" width="26.28515625" style="26" customWidth="1"/>
    <col min="15869" max="16123" width="9.140625" style="26"/>
    <col min="16124" max="16124" width="26.28515625" style="26" customWidth="1"/>
    <col min="16125" max="16384" width="9.140625" style="26"/>
  </cols>
  <sheetData>
    <row r="1" spans="1:8" ht="15" x14ac:dyDescent="0.25">
      <c r="A1" s="21" t="s">
        <v>0</v>
      </c>
      <c r="B1" s="7"/>
      <c r="C1" s="23"/>
    </row>
    <row r="2" spans="1:8" ht="15" x14ac:dyDescent="0.25">
      <c r="A2" s="43" t="str">
        <f>Index!A3</f>
        <v>2014/15 FORECAST AND 2015/16 BUDGET</v>
      </c>
      <c r="B2" s="7"/>
      <c r="C2" s="23"/>
      <c r="D2" s="7"/>
      <c r="E2" s="7"/>
    </row>
    <row r="3" spans="1:8" ht="15" x14ac:dyDescent="0.25">
      <c r="A3" s="21" t="s">
        <v>129</v>
      </c>
      <c r="B3" s="7"/>
      <c r="C3" s="23"/>
      <c r="D3" s="7"/>
      <c r="E3" s="7"/>
    </row>
    <row r="4" spans="1:8" ht="15" x14ac:dyDescent="0.25">
      <c r="A4" s="21"/>
      <c r="B4" s="7"/>
      <c r="C4" s="23"/>
      <c r="D4" s="7"/>
      <c r="E4" s="7"/>
    </row>
    <row r="5" spans="1:8" ht="15" x14ac:dyDescent="0.25">
      <c r="A5" s="21"/>
      <c r="B5" s="11" t="s">
        <v>50</v>
      </c>
      <c r="C5" s="24" t="s">
        <v>84</v>
      </c>
      <c r="D5" s="11" t="s">
        <v>84</v>
      </c>
      <c r="E5" s="11" t="s">
        <v>84</v>
      </c>
      <c r="F5" s="24" t="s">
        <v>85</v>
      </c>
      <c r="G5" s="24" t="s">
        <v>86</v>
      </c>
      <c r="H5" s="24" t="s">
        <v>126</v>
      </c>
    </row>
    <row r="6" spans="1:8" s="32" customFormat="1" ht="12.75" x14ac:dyDescent="0.2">
      <c r="A6" s="11"/>
      <c r="B6" s="11" t="s">
        <v>57</v>
      </c>
      <c r="C6" s="24" t="s">
        <v>57</v>
      </c>
      <c r="D6" s="11" t="s">
        <v>194</v>
      </c>
      <c r="E6" s="11" t="s">
        <v>57</v>
      </c>
      <c r="F6" s="24" t="s">
        <v>57</v>
      </c>
      <c r="G6" s="24" t="s">
        <v>57</v>
      </c>
      <c r="H6" s="24" t="s">
        <v>57</v>
      </c>
    </row>
    <row r="7" spans="1:8" s="32" customFormat="1" ht="12.75" x14ac:dyDescent="0.2">
      <c r="A7" s="11"/>
      <c r="B7" s="11" t="s">
        <v>48</v>
      </c>
      <c r="C7" s="24" t="s">
        <v>42</v>
      </c>
      <c r="D7" s="11" t="s">
        <v>195</v>
      </c>
      <c r="E7" s="11" t="s">
        <v>49</v>
      </c>
      <c r="F7" s="24" t="s">
        <v>42</v>
      </c>
      <c r="G7" s="24" t="s">
        <v>42</v>
      </c>
      <c r="H7" s="24" t="s">
        <v>42</v>
      </c>
    </row>
    <row r="8" spans="1:8" s="32" customFormat="1" ht="12.75" x14ac:dyDescent="0.2">
      <c r="A8" s="11"/>
      <c r="B8" s="11"/>
      <c r="C8" s="24"/>
      <c r="D8" s="11"/>
      <c r="E8" s="11"/>
      <c r="F8" s="41"/>
      <c r="G8" s="41"/>
      <c r="H8" s="41"/>
    </row>
    <row r="9" spans="1:8" s="8" customFormat="1" ht="12.75" x14ac:dyDescent="0.2">
      <c r="A9" s="7" t="s">
        <v>7</v>
      </c>
      <c r="B9" s="7"/>
      <c r="C9" s="23"/>
      <c r="D9" s="7"/>
      <c r="E9" s="7"/>
      <c r="F9" s="22"/>
      <c r="G9" s="22"/>
      <c r="H9" s="22"/>
    </row>
    <row r="10" spans="1:8" s="8" customFormat="1" ht="12.75" x14ac:dyDescent="0.2">
      <c r="C10" s="22"/>
      <c r="F10" s="22"/>
      <c r="G10" s="22"/>
      <c r="H10" s="22"/>
    </row>
    <row r="11" spans="1:8" s="8" customFormat="1" ht="12.75" x14ac:dyDescent="0.2">
      <c r="A11" s="8" t="s">
        <v>87</v>
      </c>
      <c r="B11" s="5">
        <f>'2. Memb'!B30-B12</f>
        <v>138258.16499999998</v>
      </c>
      <c r="C11" s="6">
        <f>'2. Memb'!C30-C12</f>
        <v>139672.66666666666</v>
      </c>
      <c r="D11" s="5">
        <f>'2. Memb'!D30-D12</f>
        <v>129192.65666666666</v>
      </c>
      <c r="E11" s="5">
        <f>'2. Memb'!E30-E12</f>
        <v>139624</v>
      </c>
      <c r="F11" s="6">
        <f>'2. Memb'!F30-F12</f>
        <v>162292.64638869904</v>
      </c>
      <c r="G11" s="6">
        <f>'2. Memb'!G30-G12</f>
        <v>175067.24458304854</v>
      </c>
      <c r="H11" s="6">
        <f>'2. Memb'!H30-H12</f>
        <v>187978.29541164325</v>
      </c>
    </row>
    <row r="12" spans="1:8" s="8" customFormat="1" ht="12.75" x14ac:dyDescent="0.2">
      <c r="A12" s="8" t="s">
        <v>88</v>
      </c>
      <c r="B12" s="5">
        <f>SUM('2. Memb'!B21:B25)</f>
        <v>10123.57166666667</v>
      </c>
      <c r="C12" s="6">
        <f>SUM('2. Memb'!C21:C25)</f>
        <v>13971.25</v>
      </c>
      <c r="D12" s="5">
        <f>SUM('2. Memb'!D21:D25)</f>
        <v>3938.9583333333339</v>
      </c>
      <c r="E12" s="5">
        <f>SUM('2. Memb'!E21:E25)</f>
        <v>13971</v>
      </c>
      <c r="F12" s="6">
        <f>SUM('2. Memb'!F21:F25)</f>
        <v>13912.041666666668</v>
      </c>
      <c r="G12" s="6">
        <f>SUM('2. Memb'!G21:G25)</f>
        <v>12974.448412698413</v>
      </c>
      <c r="H12" s="6">
        <f>SUM('2. Memb'!H21:H25)</f>
        <v>11866.855158730161</v>
      </c>
    </row>
    <row r="13" spans="1:8" s="8" customFormat="1" ht="12.75" x14ac:dyDescent="0.2">
      <c r="A13" s="8" t="s">
        <v>10</v>
      </c>
      <c r="B13" s="5">
        <f>'3. Home'!B19</f>
        <v>2084.16</v>
      </c>
      <c r="C13" s="6">
        <f>'3. Home'!C19</f>
        <v>2000</v>
      </c>
      <c r="D13" s="5">
        <f>'3. Home'!D19</f>
        <v>927.5</v>
      </c>
      <c r="E13" s="5">
        <f>'3. Home'!E19</f>
        <v>1533</v>
      </c>
      <c r="F13" s="6">
        <f>'3. Home'!F19</f>
        <v>1533</v>
      </c>
      <c r="G13" s="6">
        <f>'3. Home'!G19</f>
        <v>1533</v>
      </c>
      <c r="H13" s="6">
        <f>'3. Home'!H19</f>
        <v>1533</v>
      </c>
    </row>
    <row r="14" spans="1:8" s="8" customFormat="1" ht="12.75" x14ac:dyDescent="0.2">
      <c r="A14" s="8" t="s">
        <v>11</v>
      </c>
      <c r="B14" s="5">
        <v>164844</v>
      </c>
      <c r="C14" s="6">
        <v>349000</v>
      </c>
      <c r="D14" s="5">
        <v>116428</v>
      </c>
      <c r="E14" s="5">
        <v>169423</v>
      </c>
      <c r="F14" s="6">
        <v>206500</v>
      </c>
      <c r="G14" s="6">
        <v>231600</v>
      </c>
      <c r="H14" s="6">
        <v>231300</v>
      </c>
    </row>
    <row r="15" spans="1:8" s="8" customFormat="1" ht="12.75" x14ac:dyDescent="0.2">
      <c r="A15" s="8" t="s">
        <v>13</v>
      </c>
      <c r="B15" s="5">
        <f>'5. Int'!B21</f>
        <v>41046.539999999994</v>
      </c>
      <c r="C15" s="6">
        <f>'5. Int'!C21</f>
        <v>18500</v>
      </c>
      <c r="D15" s="5">
        <f>'5. Int'!D21</f>
        <v>9987.626666666667</v>
      </c>
      <c r="E15" s="5">
        <f>'5. Int'!E21</f>
        <v>17500</v>
      </c>
      <c r="F15" s="6">
        <f>'5. Int'!F21</f>
        <v>31500</v>
      </c>
      <c r="G15" s="6">
        <f>'5. Int'!G21</f>
        <v>23000</v>
      </c>
      <c r="H15" s="6">
        <f>'5. Int'!H21</f>
        <v>27000</v>
      </c>
    </row>
    <row r="16" spans="1:8" s="8" customFormat="1" ht="12.75" x14ac:dyDescent="0.2">
      <c r="A16" s="8" t="s">
        <v>14</v>
      </c>
      <c r="B16" s="5">
        <f>'6. British'!B19</f>
        <v>64874.696666666685</v>
      </c>
      <c r="C16" s="6">
        <f>'6. British'!C19</f>
        <v>50000</v>
      </c>
      <c r="D16" s="5">
        <f>'6. British'!D19</f>
        <v>2538.64</v>
      </c>
      <c r="E16" s="5">
        <f>'6. British'!E19</f>
        <v>62500</v>
      </c>
      <c r="F16" s="6">
        <f>'6. British'!F19</f>
        <v>49500</v>
      </c>
      <c r="G16" s="6">
        <f>'6. British'!G19</f>
        <v>49500</v>
      </c>
      <c r="H16" s="6">
        <f>'6. British'!H19</f>
        <v>49500</v>
      </c>
    </row>
    <row r="17" spans="1:8" s="8" customFormat="1" ht="12.75" x14ac:dyDescent="0.2">
      <c r="A17" s="8" t="s">
        <v>89</v>
      </c>
      <c r="B17" s="5">
        <f>'7. Comm'!B15</f>
        <v>750</v>
      </c>
      <c r="C17" s="6">
        <f>'7. Comm'!C15</f>
        <v>0</v>
      </c>
      <c r="D17" s="5">
        <f>'7. Comm'!D15</f>
        <v>0</v>
      </c>
      <c r="E17" s="5">
        <f>'7. Comm'!E15</f>
        <v>1000</v>
      </c>
      <c r="F17" s="6">
        <f>'7. Comm'!F15</f>
        <v>1000</v>
      </c>
      <c r="G17" s="6">
        <f>'7. Comm'!G15</f>
        <v>1000</v>
      </c>
      <c r="H17" s="6">
        <f>'7. Comm'!H15</f>
        <v>1000</v>
      </c>
    </row>
    <row r="18" spans="1:8" s="8" customFormat="1" ht="12.75" x14ac:dyDescent="0.2">
      <c r="A18" s="8" t="s">
        <v>61</v>
      </c>
      <c r="B18" s="5">
        <f>'8. Admin'!B17</f>
        <v>3825.8633333333337</v>
      </c>
      <c r="C18" s="6">
        <f>'8. Admin'!C17</f>
        <v>3900</v>
      </c>
      <c r="D18" s="5">
        <f>'8. Admin'!D17</f>
        <v>2934.8233333333337</v>
      </c>
      <c r="E18" s="5">
        <f>'8. Admin'!E17</f>
        <v>3254</v>
      </c>
      <c r="F18" s="6">
        <f>'8. Admin'!F17</f>
        <v>4250</v>
      </c>
      <c r="G18" s="6">
        <f>'8. Admin'!G17</f>
        <v>2750</v>
      </c>
      <c r="H18" s="6">
        <f>'8. Admin'!H17</f>
        <v>2750</v>
      </c>
    </row>
    <row r="19" spans="1:8" s="8" customFormat="1" ht="12.75" x14ac:dyDescent="0.2">
      <c r="A19" s="8" t="s">
        <v>149</v>
      </c>
      <c r="B19" s="5">
        <f>'9. Library'!B15</f>
        <v>0</v>
      </c>
      <c r="C19" s="6">
        <f>'9. Library'!C15</f>
        <v>0</v>
      </c>
      <c r="D19" s="5">
        <f>'9. Library'!D15</f>
        <v>0</v>
      </c>
      <c r="E19" s="5">
        <f>'9. Library'!E15</f>
        <v>0</v>
      </c>
      <c r="F19" s="6">
        <f>'9. Library'!F15</f>
        <v>0</v>
      </c>
      <c r="G19" s="6">
        <f>'9. Library'!G15</f>
        <v>0</v>
      </c>
      <c r="H19" s="6">
        <f>'9. Library'!H15</f>
        <v>0</v>
      </c>
    </row>
    <row r="20" spans="1:8" s="8" customFormat="1" ht="12.75" x14ac:dyDescent="0.2">
      <c r="B20" s="33"/>
      <c r="C20" s="34"/>
      <c r="D20" s="33"/>
      <c r="E20" s="33"/>
      <c r="F20" s="34"/>
      <c r="G20" s="34"/>
      <c r="H20" s="34"/>
    </row>
    <row r="21" spans="1:8" s="8" customFormat="1" ht="12.75" x14ac:dyDescent="0.2">
      <c r="B21" s="15">
        <f t="shared" ref="B21:H21" si="0">SUM(B11:B18)</f>
        <v>425806.99666666664</v>
      </c>
      <c r="C21" s="16">
        <f t="shared" si="0"/>
        <v>577043.91666666663</v>
      </c>
      <c r="D21" s="15">
        <f t="shared" si="0"/>
        <v>265948.20499999996</v>
      </c>
      <c r="E21" s="15">
        <f t="shared" si="0"/>
        <v>408805</v>
      </c>
      <c r="F21" s="16">
        <f t="shared" si="0"/>
        <v>470487.6880553657</v>
      </c>
      <c r="G21" s="16">
        <f t="shared" si="0"/>
        <v>497424.69299574697</v>
      </c>
      <c r="H21" s="16">
        <f t="shared" si="0"/>
        <v>512928.1505703734</v>
      </c>
    </row>
    <row r="22" spans="1:8" s="8" customFormat="1" ht="12.75" x14ac:dyDescent="0.2">
      <c r="C22" s="22"/>
      <c r="F22" s="22"/>
      <c r="G22" s="22"/>
      <c r="H22" s="22"/>
    </row>
    <row r="23" spans="1:8" s="8" customFormat="1" ht="12.75" x14ac:dyDescent="0.2">
      <c r="A23" s="7" t="s">
        <v>9</v>
      </c>
      <c r="C23" s="22"/>
      <c r="F23" s="22"/>
      <c r="G23" s="22"/>
      <c r="H23" s="22"/>
    </row>
    <row r="24" spans="1:8" s="8" customFormat="1" ht="12.75" x14ac:dyDescent="0.2">
      <c r="C24" s="22"/>
      <c r="F24" s="22"/>
      <c r="G24" s="22"/>
      <c r="H24" s="22"/>
    </row>
    <row r="25" spans="1:8" s="8" customFormat="1" ht="12.75" x14ac:dyDescent="0.2">
      <c r="A25" s="8" t="s">
        <v>87</v>
      </c>
      <c r="B25" s="5">
        <f>'2. Memb'!B40</f>
        <v>17625.342500000057</v>
      </c>
      <c r="C25" s="6">
        <f>'2. Memb'!C40</f>
        <v>15650</v>
      </c>
      <c r="D25" s="5">
        <f>'2. Memb'!D40</f>
        <v>9514.8766666666397</v>
      </c>
      <c r="E25" s="5">
        <f>'2. Memb'!E40</f>
        <v>15782</v>
      </c>
      <c r="F25" s="6">
        <f>'2. Memb'!F40</f>
        <v>15782</v>
      </c>
      <c r="G25" s="6">
        <f>'2. Memb'!G40</f>
        <v>15782</v>
      </c>
      <c r="H25" s="6">
        <f>'2. Memb'!H40</f>
        <v>15782</v>
      </c>
    </row>
    <row r="26" spans="1:8" s="8" customFormat="1" ht="12.75" x14ac:dyDescent="0.2">
      <c r="A26" s="8" t="s">
        <v>10</v>
      </c>
      <c r="B26" s="5">
        <f>'3. Home'!B32</f>
        <v>8419.64</v>
      </c>
      <c r="C26" s="6">
        <f>'3. Home'!C32</f>
        <v>10600</v>
      </c>
      <c r="D26" s="5">
        <f>'3. Home'!D32</f>
        <v>3777.11</v>
      </c>
      <c r="E26" s="5">
        <f>'3. Home'!E32</f>
        <v>10795</v>
      </c>
      <c r="F26" s="6">
        <f>'3. Home'!F32</f>
        <v>10550</v>
      </c>
      <c r="G26" s="6">
        <f>'3. Home'!G32</f>
        <v>10550</v>
      </c>
      <c r="H26" s="6">
        <f>'3. Home'!H32</f>
        <v>10550</v>
      </c>
    </row>
    <row r="27" spans="1:8" s="8" customFormat="1" ht="12.75" x14ac:dyDescent="0.2">
      <c r="A27" s="8" t="s">
        <v>11</v>
      </c>
      <c r="B27" s="5">
        <v>161426</v>
      </c>
      <c r="C27" s="6">
        <v>354000</v>
      </c>
      <c r="D27" s="5">
        <v>114736</v>
      </c>
      <c r="E27" s="5">
        <v>174423</v>
      </c>
      <c r="F27" s="6">
        <v>214500</v>
      </c>
      <c r="G27" s="6">
        <v>238600</v>
      </c>
      <c r="H27" s="6">
        <v>237300</v>
      </c>
    </row>
    <row r="28" spans="1:8" s="8" customFormat="1" ht="12.75" x14ac:dyDescent="0.2">
      <c r="A28" s="8" t="s">
        <v>13</v>
      </c>
      <c r="B28" s="5">
        <f>'5. Int'!B37</f>
        <v>87782.42333333334</v>
      </c>
      <c r="C28" s="6">
        <f>'5. Int'!C37</f>
        <v>28625</v>
      </c>
      <c r="D28" s="5">
        <f>'5. Int'!D37</f>
        <v>11431.556666666667</v>
      </c>
      <c r="E28" s="5">
        <f>'5. Int'!E37</f>
        <v>24123</v>
      </c>
      <c r="F28" s="6">
        <f>'5. Int'!F37</f>
        <v>65623</v>
      </c>
      <c r="G28" s="6">
        <f>'5. Int'!G37</f>
        <v>64123</v>
      </c>
      <c r="H28" s="6">
        <f>'5. Int'!H37</f>
        <v>68123</v>
      </c>
    </row>
    <row r="29" spans="1:8" s="8" customFormat="1" ht="12.75" x14ac:dyDescent="0.2">
      <c r="A29" s="8" t="s">
        <v>14</v>
      </c>
      <c r="B29" s="5">
        <f>'6. British'!B33</f>
        <v>63795.893333333333</v>
      </c>
      <c r="C29" s="6">
        <f>'6. British'!C33</f>
        <v>50000</v>
      </c>
      <c r="D29" s="5">
        <f>'6. British'!D33</f>
        <v>6597.82</v>
      </c>
      <c r="E29" s="5">
        <f>'6. British'!E33</f>
        <v>62500</v>
      </c>
      <c r="F29" s="6">
        <f>'6. British'!F33</f>
        <v>49500</v>
      </c>
      <c r="G29" s="6">
        <f>'6. British'!G33</f>
        <v>49500</v>
      </c>
      <c r="H29" s="6">
        <f>'6. British'!H33</f>
        <v>49500</v>
      </c>
    </row>
    <row r="30" spans="1:8" s="8" customFormat="1" ht="12.75" x14ac:dyDescent="0.2">
      <c r="A30" s="8" t="s">
        <v>89</v>
      </c>
      <c r="B30" s="5">
        <f>'7. Comm'!B27</f>
        <v>29</v>
      </c>
      <c r="C30" s="6">
        <f>'7. Comm'!C27</f>
        <v>1000</v>
      </c>
      <c r="D30" s="5">
        <f>'7. Comm'!D27</f>
        <v>501.15</v>
      </c>
      <c r="E30" s="5">
        <f>'7. Comm'!E27</f>
        <v>501</v>
      </c>
      <c r="F30" s="6">
        <f>'7. Comm'!F27</f>
        <v>3000</v>
      </c>
      <c r="G30" s="6">
        <f>'7. Comm'!G27</f>
        <v>2600</v>
      </c>
      <c r="H30" s="6">
        <f>'7. Comm'!H27</f>
        <v>1700</v>
      </c>
    </row>
    <row r="31" spans="1:8" s="8" customFormat="1" ht="12.75" x14ac:dyDescent="0.2">
      <c r="A31" s="8" t="s">
        <v>61</v>
      </c>
      <c r="B31" s="5">
        <f>'8. Admin'!B37</f>
        <v>56907.23750000001</v>
      </c>
      <c r="C31" s="6">
        <f>'8. Admin'!C37</f>
        <v>86093.813999999998</v>
      </c>
      <c r="D31" s="5">
        <f>'8. Admin'!D37</f>
        <v>31333.040000000001</v>
      </c>
      <c r="E31" s="5">
        <f>'8. Admin'!E37</f>
        <v>71674.179999999993</v>
      </c>
      <c r="F31" s="6">
        <f>'8. Admin'!F37</f>
        <v>89727.790000000008</v>
      </c>
      <c r="G31" s="6">
        <f>'8. Admin'!G37</f>
        <v>91167.708499999993</v>
      </c>
      <c r="H31" s="6">
        <f>'8. Admin'!H37</f>
        <v>94164.552124999987</v>
      </c>
    </row>
    <row r="32" spans="1:8" s="8" customFormat="1" ht="12.75" x14ac:dyDescent="0.2">
      <c r="A32" s="8" t="s">
        <v>149</v>
      </c>
      <c r="B32" s="5">
        <f>'9. Library'!B23</f>
        <v>0</v>
      </c>
      <c r="C32" s="5">
        <f>'9. Library'!C23</f>
        <v>0</v>
      </c>
      <c r="D32" s="5">
        <f>'9. Library'!D23</f>
        <v>0</v>
      </c>
      <c r="E32" s="6">
        <f>'9. Library'!E23</f>
        <v>4578.3333333333339</v>
      </c>
      <c r="F32" s="6">
        <f>'9. Library'!F23</f>
        <v>2500</v>
      </c>
      <c r="G32" s="6">
        <f>'9. Library'!G23</f>
        <v>2500</v>
      </c>
      <c r="H32" s="6">
        <f>'9. Library'!H23</f>
        <v>2500</v>
      </c>
    </row>
    <row r="33" spans="1:8" s="8" customFormat="1" ht="12.75" x14ac:dyDescent="0.2">
      <c r="A33" s="8" t="s">
        <v>103</v>
      </c>
      <c r="B33" s="5"/>
      <c r="C33" s="6">
        <v>5000</v>
      </c>
      <c r="D33" s="5"/>
      <c r="E33" s="5"/>
      <c r="F33" s="6">
        <v>5000</v>
      </c>
      <c r="G33" s="6">
        <v>5000</v>
      </c>
      <c r="H33" s="6">
        <v>5000</v>
      </c>
    </row>
    <row r="34" spans="1:8" s="8" customFormat="1" ht="12.75" x14ac:dyDescent="0.2">
      <c r="A34" s="8" t="s">
        <v>104</v>
      </c>
      <c r="B34" s="5">
        <f t="shared" ref="B34:H34" si="1">-B52</f>
        <v>5964.2919999999867</v>
      </c>
      <c r="C34" s="6">
        <f t="shared" si="1"/>
        <v>5215.0205333333324</v>
      </c>
      <c r="D34" s="5">
        <f>-D52</f>
        <v>17611.330333333342</v>
      </c>
      <c r="E34" s="5">
        <f t="shared" si="1"/>
        <v>8885.6973333333353</v>
      </c>
      <c r="F34" s="6">
        <f t="shared" si="1"/>
        <v>2860.9796110731377</v>
      </c>
      <c r="G34" s="6">
        <f t="shared" si="1"/>
        <v>3520.3968991493894</v>
      </c>
      <c r="H34" s="6">
        <f t="shared" si="1"/>
        <v>5661.7196890746827</v>
      </c>
    </row>
    <row r="35" spans="1:8" s="8" customFormat="1" ht="12.75" x14ac:dyDescent="0.2">
      <c r="B35" s="5"/>
      <c r="C35" s="6"/>
      <c r="D35" s="5"/>
      <c r="E35" s="5"/>
      <c r="F35" s="6"/>
      <c r="G35" s="6"/>
      <c r="H35" s="6"/>
    </row>
    <row r="36" spans="1:8" s="8" customFormat="1" ht="12.75" x14ac:dyDescent="0.2">
      <c r="B36" s="15">
        <f t="shared" ref="B36:H36" si="2">SUM(B25:B34)</f>
        <v>401949.82866666664</v>
      </c>
      <c r="C36" s="16">
        <f t="shared" si="2"/>
        <v>556183.83453333331</v>
      </c>
      <c r="D36" s="15">
        <f t="shared" si="2"/>
        <v>195502.88366666666</v>
      </c>
      <c r="E36" s="15">
        <f t="shared" si="2"/>
        <v>373262.21066666662</v>
      </c>
      <c r="F36" s="16">
        <f t="shared" si="2"/>
        <v>459043.76961107319</v>
      </c>
      <c r="G36" s="15">
        <f t="shared" si="2"/>
        <v>483343.10539914941</v>
      </c>
      <c r="H36" s="15">
        <f t="shared" si="2"/>
        <v>490281.27181407466</v>
      </c>
    </row>
    <row r="37" spans="1:8" s="8" customFormat="1" ht="12.75" x14ac:dyDescent="0.2">
      <c r="C37" s="22"/>
      <c r="F37" s="22"/>
      <c r="G37" s="22"/>
      <c r="H37" s="22"/>
    </row>
    <row r="38" spans="1:8" s="8" customFormat="1" ht="13.5" thickBot="1" x14ac:dyDescent="0.25">
      <c r="A38" s="7" t="s">
        <v>15</v>
      </c>
      <c r="B38" s="19">
        <f t="shared" ref="B38:H38" si="3">B21-B36</f>
        <v>23857.168000000005</v>
      </c>
      <c r="C38" s="20">
        <f t="shared" si="3"/>
        <v>20860.082133333315</v>
      </c>
      <c r="D38" s="19">
        <f t="shared" si="3"/>
        <v>70445.321333333297</v>
      </c>
      <c r="E38" s="19">
        <f t="shared" si="3"/>
        <v>35542.789333333378</v>
      </c>
      <c r="F38" s="20">
        <f t="shared" si="3"/>
        <v>11443.918444292503</v>
      </c>
      <c r="G38" s="20">
        <f t="shared" si="3"/>
        <v>14081.587596597557</v>
      </c>
      <c r="H38" s="20">
        <f t="shared" si="3"/>
        <v>22646.878756298742</v>
      </c>
    </row>
    <row r="39" spans="1:8" s="8" customFormat="1" ht="13.5" thickTop="1" x14ac:dyDescent="0.2">
      <c r="C39" s="22"/>
      <c r="F39" s="22"/>
      <c r="G39" s="22"/>
      <c r="H39" s="22"/>
    </row>
    <row r="40" spans="1:8" s="8" customFormat="1" ht="12.75" x14ac:dyDescent="0.2">
      <c r="A40" s="7" t="s">
        <v>69</v>
      </c>
      <c r="C40" s="22"/>
      <c r="D40" s="5"/>
      <c r="F40" s="22"/>
      <c r="G40" s="22"/>
      <c r="H40" s="22"/>
    </row>
    <row r="42" spans="1:8" x14ac:dyDescent="0.2">
      <c r="A42" s="8" t="s">
        <v>87</v>
      </c>
      <c r="B42" s="5">
        <f t="shared" ref="B42:H42" si="4">B11-B25</f>
        <v>120632.82249999992</v>
      </c>
      <c r="C42" s="6">
        <f t="shared" si="4"/>
        <v>124022.66666666666</v>
      </c>
      <c r="D42" s="5">
        <f t="shared" si="4"/>
        <v>119677.78000000003</v>
      </c>
      <c r="E42" s="5">
        <f t="shared" si="4"/>
        <v>123842</v>
      </c>
      <c r="F42" s="6">
        <f t="shared" si="4"/>
        <v>146510.64638869904</v>
      </c>
      <c r="G42" s="6">
        <f t="shared" si="4"/>
        <v>159285.24458304854</v>
      </c>
      <c r="H42" s="6">
        <f t="shared" si="4"/>
        <v>172196.29541164325</v>
      </c>
    </row>
    <row r="43" spans="1:8" x14ac:dyDescent="0.2">
      <c r="A43" s="8" t="s">
        <v>88</v>
      </c>
      <c r="B43" s="5">
        <f t="shared" ref="B43:H43" si="5">B12</f>
        <v>10123.57166666667</v>
      </c>
      <c r="C43" s="6">
        <f t="shared" si="5"/>
        <v>13971.25</v>
      </c>
      <c r="D43" s="5">
        <f t="shared" si="5"/>
        <v>3938.9583333333339</v>
      </c>
      <c r="E43" s="5">
        <f t="shared" si="5"/>
        <v>13971</v>
      </c>
      <c r="F43" s="6">
        <f t="shared" si="5"/>
        <v>13912.041666666668</v>
      </c>
      <c r="G43" s="6">
        <f t="shared" si="5"/>
        <v>12974.448412698413</v>
      </c>
      <c r="H43" s="6">
        <f t="shared" si="5"/>
        <v>11866.855158730161</v>
      </c>
    </row>
    <row r="44" spans="1:8" x14ac:dyDescent="0.2">
      <c r="A44" s="8" t="s">
        <v>10</v>
      </c>
      <c r="B44" s="5">
        <f t="shared" ref="B44:H50" si="6">B13-B26</f>
        <v>-6335.48</v>
      </c>
      <c r="C44" s="6">
        <f t="shared" si="6"/>
        <v>-8600</v>
      </c>
      <c r="D44" s="5">
        <f t="shared" si="6"/>
        <v>-2849.61</v>
      </c>
      <c r="E44" s="5">
        <f t="shared" si="6"/>
        <v>-9262</v>
      </c>
      <c r="F44" s="6">
        <f t="shared" si="6"/>
        <v>-9017</v>
      </c>
      <c r="G44" s="6">
        <f t="shared" si="6"/>
        <v>-9017</v>
      </c>
      <c r="H44" s="6">
        <f t="shared" si="6"/>
        <v>-9017</v>
      </c>
    </row>
    <row r="45" spans="1:8" x14ac:dyDescent="0.2">
      <c r="A45" s="8" t="s">
        <v>11</v>
      </c>
      <c r="B45" s="5">
        <f t="shared" si="6"/>
        <v>3418</v>
      </c>
      <c r="C45" s="6">
        <f t="shared" si="6"/>
        <v>-5000</v>
      </c>
      <c r="D45" s="5">
        <f t="shared" si="6"/>
        <v>1692</v>
      </c>
      <c r="E45" s="5">
        <f t="shared" si="6"/>
        <v>-5000</v>
      </c>
      <c r="F45" s="6">
        <f t="shared" si="6"/>
        <v>-8000</v>
      </c>
      <c r="G45" s="6">
        <f t="shared" si="6"/>
        <v>-7000</v>
      </c>
      <c r="H45" s="6">
        <f t="shared" si="6"/>
        <v>-6000</v>
      </c>
    </row>
    <row r="46" spans="1:8" x14ac:dyDescent="0.2">
      <c r="A46" s="8" t="s">
        <v>13</v>
      </c>
      <c r="B46" s="5">
        <f t="shared" si="6"/>
        <v>-46735.883333333346</v>
      </c>
      <c r="C46" s="6">
        <f t="shared" si="6"/>
        <v>-10125</v>
      </c>
      <c r="D46" s="5">
        <f t="shared" si="6"/>
        <v>-1443.9300000000003</v>
      </c>
      <c r="E46" s="5">
        <f t="shared" si="6"/>
        <v>-6623</v>
      </c>
      <c r="F46" s="6">
        <f t="shared" si="6"/>
        <v>-34123</v>
      </c>
      <c r="G46" s="6">
        <f t="shared" si="6"/>
        <v>-41123</v>
      </c>
      <c r="H46" s="6">
        <f t="shared" si="6"/>
        <v>-41123</v>
      </c>
    </row>
    <row r="47" spans="1:8" x14ac:dyDescent="0.2">
      <c r="A47" s="8" t="s">
        <v>14</v>
      </c>
      <c r="B47" s="5">
        <f t="shared" si="6"/>
        <v>1078.8033333333515</v>
      </c>
      <c r="C47" s="6">
        <f t="shared" si="6"/>
        <v>0</v>
      </c>
      <c r="D47" s="5">
        <f t="shared" si="6"/>
        <v>-4059.18</v>
      </c>
      <c r="E47" s="5">
        <f t="shared" si="6"/>
        <v>0</v>
      </c>
      <c r="F47" s="6">
        <f t="shared" si="6"/>
        <v>0</v>
      </c>
      <c r="G47" s="6">
        <f t="shared" si="6"/>
        <v>0</v>
      </c>
      <c r="H47" s="6">
        <f t="shared" si="6"/>
        <v>0</v>
      </c>
    </row>
    <row r="48" spans="1:8" x14ac:dyDescent="0.2">
      <c r="A48" s="8" t="s">
        <v>89</v>
      </c>
      <c r="B48" s="5">
        <f t="shared" si="6"/>
        <v>721</v>
      </c>
      <c r="C48" s="6">
        <f t="shared" si="6"/>
        <v>-1000</v>
      </c>
      <c r="D48" s="5">
        <f t="shared" si="6"/>
        <v>-501.15</v>
      </c>
      <c r="E48" s="5">
        <f t="shared" si="6"/>
        <v>499</v>
      </c>
      <c r="F48" s="6">
        <f t="shared" si="6"/>
        <v>-2000</v>
      </c>
      <c r="G48" s="6">
        <f t="shared" si="6"/>
        <v>-1600</v>
      </c>
      <c r="H48" s="6">
        <f t="shared" si="6"/>
        <v>-700</v>
      </c>
    </row>
    <row r="49" spans="1:8" x14ac:dyDescent="0.2">
      <c r="A49" s="8" t="s">
        <v>61</v>
      </c>
      <c r="B49" s="5">
        <f t="shared" si="6"/>
        <v>-53081.374166666676</v>
      </c>
      <c r="C49" s="6">
        <f t="shared" si="6"/>
        <v>-82193.813999999998</v>
      </c>
      <c r="D49" s="5">
        <f t="shared" si="6"/>
        <v>-28398.216666666667</v>
      </c>
      <c r="E49" s="5">
        <f t="shared" si="6"/>
        <v>-68420.179999999993</v>
      </c>
      <c r="F49" s="6">
        <f t="shared" si="6"/>
        <v>-85477.790000000008</v>
      </c>
      <c r="G49" s="6">
        <f t="shared" si="6"/>
        <v>-88417.708499999993</v>
      </c>
      <c r="H49" s="6">
        <f t="shared" si="6"/>
        <v>-91414.552124999987</v>
      </c>
    </row>
    <row r="50" spans="1:8" x14ac:dyDescent="0.2">
      <c r="A50" s="8" t="s">
        <v>149</v>
      </c>
      <c r="B50" s="5">
        <f t="shared" si="6"/>
        <v>0</v>
      </c>
      <c r="C50" s="6">
        <f t="shared" si="6"/>
        <v>0</v>
      </c>
      <c r="D50" s="5">
        <f t="shared" si="6"/>
        <v>0</v>
      </c>
      <c r="E50" s="5">
        <f t="shared" si="6"/>
        <v>-4578.3333333333339</v>
      </c>
      <c r="F50" s="6">
        <f t="shared" si="6"/>
        <v>-2500</v>
      </c>
      <c r="G50" s="6">
        <f t="shared" si="6"/>
        <v>-2500</v>
      </c>
      <c r="H50" s="6">
        <f t="shared" si="6"/>
        <v>-2500</v>
      </c>
    </row>
    <row r="51" spans="1:8" x14ac:dyDescent="0.2">
      <c r="A51" s="8" t="s">
        <v>103</v>
      </c>
      <c r="B51" s="5">
        <f t="shared" ref="B51:H51" si="7">-B33</f>
        <v>0</v>
      </c>
      <c r="C51" s="6">
        <f t="shared" si="7"/>
        <v>-5000</v>
      </c>
      <c r="D51" s="5">
        <f t="shared" si="7"/>
        <v>0</v>
      </c>
      <c r="E51" s="5">
        <f t="shared" si="7"/>
        <v>0</v>
      </c>
      <c r="F51" s="6">
        <f t="shared" si="7"/>
        <v>-5000</v>
      </c>
      <c r="G51" s="6">
        <f t="shared" si="7"/>
        <v>-5000</v>
      </c>
      <c r="H51" s="6">
        <f t="shared" si="7"/>
        <v>-5000</v>
      </c>
    </row>
    <row r="52" spans="1:8" x14ac:dyDescent="0.2">
      <c r="A52" s="8" t="s">
        <v>104</v>
      </c>
      <c r="B52" s="5">
        <f>-SUM(B42:B51)*0.2</f>
        <v>-5964.2919999999867</v>
      </c>
      <c r="C52" s="6">
        <f t="shared" ref="C52:H52" si="8">-SUM(C42:C51)*0.2</f>
        <v>-5215.0205333333324</v>
      </c>
      <c r="D52" s="5">
        <f t="shared" si="8"/>
        <v>-17611.330333333342</v>
      </c>
      <c r="E52" s="5">
        <f t="shared" si="8"/>
        <v>-8885.6973333333353</v>
      </c>
      <c r="F52" s="6">
        <f t="shared" si="8"/>
        <v>-2860.9796110731377</v>
      </c>
      <c r="G52" s="6">
        <f t="shared" si="8"/>
        <v>-3520.3968991493894</v>
      </c>
      <c r="H52" s="6">
        <f t="shared" si="8"/>
        <v>-5661.7196890746827</v>
      </c>
    </row>
    <row r="54" spans="1:8" ht="15" thickBot="1" x14ac:dyDescent="0.25">
      <c r="A54" s="7" t="s">
        <v>15</v>
      </c>
      <c r="B54" s="19">
        <f t="shared" ref="B54:H54" si="9">SUM(B42:B52)</f>
        <v>23857.167999999947</v>
      </c>
      <c r="C54" s="20">
        <f t="shared" si="9"/>
        <v>20860.082133333326</v>
      </c>
      <c r="D54" s="19">
        <f t="shared" si="9"/>
        <v>70445.321333333355</v>
      </c>
      <c r="E54" s="19">
        <f t="shared" si="9"/>
        <v>35542.789333333334</v>
      </c>
      <c r="F54" s="20">
        <f t="shared" si="9"/>
        <v>11443.918444292551</v>
      </c>
      <c r="G54" s="20">
        <f t="shared" si="9"/>
        <v>14081.587596597557</v>
      </c>
      <c r="H54" s="20">
        <f t="shared" si="9"/>
        <v>22646.878756298731</v>
      </c>
    </row>
    <row r="55" spans="1:8" ht="15" thickTop="1" x14ac:dyDescent="0.2"/>
    <row r="56" spans="1:8" s="8" customFormat="1" ht="12.75" x14ac:dyDescent="0.2">
      <c r="A56" s="7" t="s">
        <v>91</v>
      </c>
      <c r="C56" s="22"/>
      <c r="F56" s="22"/>
      <c r="G56" s="22"/>
      <c r="H56" s="22"/>
    </row>
    <row r="57" spans="1:8" s="8" customFormat="1" ht="12.75" x14ac:dyDescent="0.2">
      <c r="C57" s="22"/>
      <c r="F57" s="22"/>
      <c r="G57" s="22"/>
      <c r="H57" s="22"/>
    </row>
    <row r="58" spans="1:8" s="8" customFormat="1" ht="12.75" x14ac:dyDescent="0.2">
      <c r="A58" s="8" t="s">
        <v>94</v>
      </c>
      <c r="B58" s="5">
        <f>-10648+B54</f>
        <v>13209.167999999947</v>
      </c>
      <c r="C58" s="6">
        <f>B58+C54</f>
        <v>34069.250133333277</v>
      </c>
      <c r="D58" s="5">
        <f>B58+D54</f>
        <v>83654.489333333302</v>
      </c>
      <c r="E58" s="5">
        <f>B58+E54</f>
        <v>48751.957333333281</v>
      </c>
      <c r="F58" s="6">
        <f>E58+F54</f>
        <v>60195.875777625828</v>
      </c>
      <c r="G58" s="6">
        <f>F58+G54</f>
        <v>74277.463374223385</v>
      </c>
      <c r="H58" s="6">
        <f>G58+H54</f>
        <v>96924.342130522113</v>
      </c>
    </row>
    <row r="59" spans="1:8" s="8" customFormat="1" ht="12.75" x14ac:dyDescent="0.2">
      <c r="A59" s="8" t="s">
        <v>92</v>
      </c>
      <c r="B59" s="5">
        <v>35578</v>
      </c>
      <c r="C59" s="6">
        <f>B59</f>
        <v>35578</v>
      </c>
      <c r="D59" s="5">
        <f>B59+1000</f>
        <v>36578</v>
      </c>
      <c r="E59" s="5">
        <f>B59+1000</f>
        <v>36578</v>
      </c>
      <c r="F59" s="6">
        <f t="shared" ref="F59:H61" si="10">E59</f>
        <v>36578</v>
      </c>
      <c r="G59" s="6">
        <f t="shared" si="10"/>
        <v>36578</v>
      </c>
      <c r="H59" s="6">
        <f t="shared" si="10"/>
        <v>36578</v>
      </c>
    </row>
    <row r="60" spans="1:8" s="8" customFormat="1" ht="12.75" x14ac:dyDescent="0.2">
      <c r="A60" s="8" t="s">
        <v>93</v>
      </c>
      <c r="B60" s="5">
        <v>1330</v>
      </c>
      <c r="C60" s="6">
        <f>B60</f>
        <v>1330</v>
      </c>
      <c r="D60" s="5">
        <f>B60</f>
        <v>1330</v>
      </c>
      <c r="E60" s="5">
        <f>B60</f>
        <v>1330</v>
      </c>
      <c r="F60" s="6">
        <f t="shared" si="10"/>
        <v>1330</v>
      </c>
      <c r="G60" s="6">
        <f t="shared" si="10"/>
        <v>1330</v>
      </c>
      <c r="H60" s="6">
        <f t="shared" si="10"/>
        <v>1330</v>
      </c>
    </row>
    <row r="61" spans="1:8" s="8" customFormat="1" ht="12.75" x14ac:dyDescent="0.2">
      <c r="A61" s="8" t="s">
        <v>95</v>
      </c>
      <c r="B61" s="5">
        <v>2082</v>
      </c>
      <c r="C61" s="6">
        <f>B61</f>
        <v>2082</v>
      </c>
      <c r="D61" s="5">
        <f>B61</f>
        <v>2082</v>
      </c>
      <c r="E61" s="5">
        <f>B61</f>
        <v>2082</v>
      </c>
      <c r="F61" s="6">
        <f t="shared" si="10"/>
        <v>2082</v>
      </c>
      <c r="G61" s="6">
        <f t="shared" si="10"/>
        <v>2082</v>
      </c>
      <c r="H61" s="6">
        <f t="shared" si="10"/>
        <v>2082</v>
      </c>
    </row>
    <row r="62" spans="1:8" s="8" customFormat="1" ht="12.75" x14ac:dyDescent="0.2">
      <c r="B62" s="5"/>
      <c r="C62" s="6"/>
      <c r="D62" s="5"/>
      <c r="E62" s="5"/>
      <c r="F62" s="6"/>
      <c r="G62" s="6"/>
      <c r="H62" s="6"/>
    </row>
    <row r="63" spans="1:8" s="8" customFormat="1" ht="13.5" thickBot="1" x14ac:dyDescent="0.25">
      <c r="B63" s="19">
        <f>SUM(B58:B62)</f>
        <v>52199.167999999947</v>
      </c>
      <c r="C63" s="20">
        <f t="shared" ref="C63:H63" si="11">SUM(C58:C62)</f>
        <v>73059.250133333277</v>
      </c>
      <c r="D63" s="19">
        <f t="shared" si="11"/>
        <v>123644.4893333333</v>
      </c>
      <c r="E63" s="19">
        <f t="shared" si="11"/>
        <v>88741.957333333281</v>
      </c>
      <c r="F63" s="20">
        <f t="shared" si="11"/>
        <v>100185.87577762583</v>
      </c>
      <c r="G63" s="20">
        <f t="shared" si="11"/>
        <v>114267.46337422339</v>
      </c>
      <c r="H63" s="20">
        <f t="shared" si="11"/>
        <v>136914.34213052213</v>
      </c>
    </row>
    <row r="64" spans="1:8" ht="15" thickTop="1" x14ac:dyDescent="0.2"/>
    <row r="65" spans="1:8" s="8" customFormat="1" ht="12.75" x14ac:dyDescent="0.2">
      <c r="A65" s="7" t="s">
        <v>96</v>
      </c>
      <c r="C65" s="22"/>
      <c r="F65" s="22"/>
      <c r="G65" s="22"/>
      <c r="H65" s="22"/>
    </row>
    <row r="66" spans="1:8" s="8" customFormat="1" ht="12.75" x14ac:dyDescent="0.2">
      <c r="A66" s="7"/>
      <c r="C66" s="22"/>
      <c r="F66" s="22"/>
      <c r="G66" s="22"/>
      <c r="H66" s="22"/>
    </row>
    <row r="67" spans="1:8" x14ac:dyDescent="0.2">
      <c r="A67" s="8" t="s">
        <v>128</v>
      </c>
    </row>
    <row r="68" spans="1:8" x14ac:dyDescent="0.2">
      <c r="A68" s="8"/>
    </row>
  </sheetData>
  <pageMargins left="0.7" right="0.7" top="0.75" bottom="0.75" header="0.3" footer="0.3"/>
  <pageSetup paperSize="9" scale="8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57"/>
  <sheetViews>
    <sheetView topLeftCell="A2" zoomScaleNormal="100" workbookViewId="0">
      <pane xSplit="1" ySplit="6" topLeftCell="B31" activePane="bottomRight" state="frozen"/>
      <selection activeCell="A2" sqref="A2"/>
      <selection pane="topRight" activeCell="B2" sqref="B2"/>
      <selection pane="bottomLeft" activeCell="A8" sqref="A8"/>
      <selection pane="bottomRight" activeCell="B34" sqref="B34:B38"/>
    </sheetView>
  </sheetViews>
  <sheetFormatPr defaultRowHeight="14.25" x14ac:dyDescent="0.2"/>
  <cols>
    <col min="1" max="1" width="34.140625" style="26" customWidth="1"/>
    <col min="2" max="2" width="9.7109375" style="26" customWidth="1"/>
    <col min="3" max="3" width="9.7109375" style="31" customWidth="1"/>
    <col min="4" max="5" width="9.7109375" style="26" customWidth="1"/>
    <col min="6" max="7" width="9.7109375" style="31" customWidth="1"/>
    <col min="8" max="8" width="9.7109375" style="28" customWidth="1"/>
    <col min="9" max="255" width="9.140625" style="26"/>
    <col min="256" max="256" width="34.140625" style="26" customWidth="1"/>
    <col min="257" max="511" width="9.140625" style="26"/>
    <col min="512" max="512" width="34.140625" style="26" customWidth="1"/>
    <col min="513" max="767" width="9.140625" style="26"/>
    <col min="768" max="768" width="34.140625" style="26" customWidth="1"/>
    <col min="769" max="1023" width="9.140625" style="26"/>
    <col min="1024" max="1024" width="34.140625" style="26" customWidth="1"/>
    <col min="1025" max="1279" width="9.140625" style="26"/>
    <col min="1280" max="1280" width="34.140625" style="26" customWidth="1"/>
    <col min="1281" max="1535" width="9.140625" style="26"/>
    <col min="1536" max="1536" width="34.140625" style="26" customWidth="1"/>
    <col min="1537" max="1791" width="9.140625" style="26"/>
    <col min="1792" max="1792" width="34.140625" style="26" customWidth="1"/>
    <col min="1793" max="2047" width="9.140625" style="26"/>
    <col min="2048" max="2048" width="34.140625" style="26" customWidth="1"/>
    <col min="2049" max="2303" width="9.140625" style="26"/>
    <col min="2304" max="2304" width="34.140625" style="26" customWidth="1"/>
    <col min="2305" max="2559" width="9.140625" style="26"/>
    <col min="2560" max="2560" width="34.140625" style="26" customWidth="1"/>
    <col min="2561" max="2815" width="9.140625" style="26"/>
    <col min="2816" max="2816" width="34.140625" style="26" customWidth="1"/>
    <col min="2817" max="3071" width="9.140625" style="26"/>
    <col min="3072" max="3072" width="34.140625" style="26" customWidth="1"/>
    <col min="3073" max="3327" width="9.140625" style="26"/>
    <col min="3328" max="3328" width="34.140625" style="26" customWidth="1"/>
    <col min="3329" max="3583" width="9.140625" style="26"/>
    <col min="3584" max="3584" width="34.140625" style="26" customWidth="1"/>
    <col min="3585" max="3839" width="9.140625" style="26"/>
    <col min="3840" max="3840" width="34.140625" style="26" customWidth="1"/>
    <col min="3841" max="4095" width="9.140625" style="26"/>
    <col min="4096" max="4096" width="34.140625" style="26" customWidth="1"/>
    <col min="4097" max="4351" width="9.140625" style="26"/>
    <col min="4352" max="4352" width="34.140625" style="26" customWidth="1"/>
    <col min="4353" max="4607" width="9.140625" style="26"/>
    <col min="4608" max="4608" width="34.140625" style="26" customWidth="1"/>
    <col min="4609" max="4863" width="9.140625" style="26"/>
    <col min="4864" max="4864" width="34.140625" style="26" customWidth="1"/>
    <col min="4865" max="5119" width="9.140625" style="26"/>
    <col min="5120" max="5120" width="34.140625" style="26" customWidth="1"/>
    <col min="5121" max="5375" width="9.140625" style="26"/>
    <col min="5376" max="5376" width="34.140625" style="26" customWidth="1"/>
    <col min="5377" max="5631" width="9.140625" style="26"/>
    <col min="5632" max="5632" width="34.140625" style="26" customWidth="1"/>
    <col min="5633" max="5887" width="9.140625" style="26"/>
    <col min="5888" max="5888" width="34.140625" style="26" customWidth="1"/>
    <col min="5889" max="6143" width="9.140625" style="26"/>
    <col min="6144" max="6144" width="34.140625" style="26" customWidth="1"/>
    <col min="6145" max="6399" width="9.140625" style="26"/>
    <col min="6400" max="6400" width="34.140625" style="26" customWidth="1"/>
    <col min="6401" max="6655" width="9.140625" style="26"/>
    <col min="6656" max="6656" width="34.140625" style="26" customWidth="1"/>
    <col min="6657" max="6911" width="9.140625" style="26"/>
    <col min="6912" max="6912" width="34.140625" style="26" customWidth="1"/>
    <col min="6913" max="7167" width="9.140625" style="26"/>
    <col min="7168" max="7168" width="34.140625" style="26" customWidth="1"/>
    <col min="7169" max="7423" width="9.140625" style="26"/>
    <col min="7424" max="7424" width="34.140625" style="26" customWidth="1"/>
    <col min="7425" max="7679" width="9.140625" style="26"/>
    <col min="7680" max="7680" width="34.140625" style="26" customWidth="1"/>
    <col min="7681" max="7935" width="9.140625" style="26"/>
    <col min="7936" max="7936" width="34.140625" style="26" customWidth="1"/>
    <col min="7937" max="8191" width="9.140625" style="26"/>
    <col min="8192" max="8192" width="34.140625" style="26" customWidth="1"/>
    <col min="8193" max="8447" width="9.140625" style="26"/>
    <col min="8448" max="8448" width="34.140625" style="26" customWidth="1"/>
    <col min="8449" max="8703" width="9.140625" style="26"/>
    <col min="8704" max="8704" width="34.140625" style="26" customWidth="1"/>
    <col min="8705" max="8959" width="9.140625" style="26"/>
    <col min="8960" max="8960" width="34.140625" style="26" customWidth="1"/>
    <col min="8961" max="9215" width="9.140625" style="26"/>
    <col min="9216" max="9216" width="34.140625" style="26" customWidth="1"/>
    <col min="9217" max="9471" width="9.140625" style="26"/>
    <col min="9472" max="9472" width="34.140625" style="26" customWidth="1"/>
    <col min="9473" max="9727" width="9.140625" style="26"/>
    <col min="9728" max="9728" width="34.140625" style="26" customWidth="1"/>
    <col min="9729" max="9983" width="9.140625" style="26"/>
    <col min="9984" max="9984" width="34.140625" style="26" customWidth="1"/>
    <col min="9985" max="10239" width="9.140625" style="26"/>
    <col min="10240" max="10240" width="34.140625" style="26" customWidth="1"/>
    <col min="10241" max="10495" width="9.140625" style="26"/>
    <col min="10496" max="10496" width="34.140625" style="26" customWidth="1"/>
    <col min="10497" max="10751" width="9.140625" style="26"/>
    <col min="10752" max="10752" width="34.140625" style="26" customWidth="1"/>
    <col min="10753" max="11007" width="9.140625" style="26"/>
    <col min="11008" max="11008" width="34.140625" style="26" customWidth="1"/>
    <col min="11009" max="11263" width="9.140625" style="26"/>
    <col min="11264" max="11264" width="34.140625" style="26" customWidth="1"/>
    <col min="11265" max="11519" width="9.140625" style="26"/>
    <col min="11520" max="11520" width="34.140625" style="26" customWidth="1"/>
    <col min="11521" max="11775" width="9.140625" style="26"/>
    <col min="11776" max="11776" width="34.140625" style="26" customWidth="1"/>
    <col min="11777" max="12031" width="9.140625" style="26"/>
    <col min="12032" max="12032" width="34.140625" style="26" customWidth="1"/>
    <col min="12033" max="12287" width="9.140625" style="26"/>
    <col min="12288" max="12288" width="34.140625" style="26" customWidth="1"/>
    <col min="12289" max="12543" width="9.140625" style="26"/>
    <col min="12544" max="12544" width="34.140625" style="26" customWidth="1"/>
    <col min="12545" max="12799" width="9.140625" style="26"/>
    <col min="12800" max="12800" width="34.140625" style="26" customWidth="1"/>
    <col min="12801" max="13055" width="9.140625" style="26"/>
    <col min="13056" max="13056" width="34.140625" style="26" customWidth="1"/>
    <col min="13057" max="13311" width="9.140625" style="26"/>
    <col min="13312" max="13312" width="34.140625" style="26" customWidth="1"/>
    <col min="13313" max="13567" width="9.140625" style="26"/>
    <col min="13568" max="13568" width="34.140625" style="26" customWidth="1"/>
    <col min="13569" max="13823" width="9.140625" style="26"/>
    <col min="13824" max="13824" width="34.140625" style="26" customWidth="1"/>
    <col min="13825" max="14079" width="9.140625" style="26"/>
    <col min="14080" max="14080" width="34.140625" style="26" customWidth="1"/>
    <col min="14081" max="14335" width="9.140625" style="26"/>
    <col min="14336" max="14336" width="34.140625" style="26" customWidth="1"/>
    <col min="14337" max="14591" width="9.140625" style="26"/>
    <col min="14592" max="14592" width="34.140625" style="26" customWidth="1"/>
    <col min="14593" max="14847" width="9.140625" style="26"/>
    <col min="14848" max="14848" width="34.140625" style="26" customWidth="1"/>
    <col min="14849" max="15103" width="9.140625" style="26"/>
    <col min="15104" max="15104" width="34.140625" style="26" customWidth="1"/>
    <col min="15105" max="15359" width="9.140625" style="26"/>
    <col min="15360" max="15360" width="34.140625" style="26" customWidth="1"/>
    <col min="15361" max="15615" width="9.140625" style="26"/>
    <col min="15616" max="15616" width="34.140625" style="26" customWidth="1"/>
    <col min="15617" max="15871" width="9.140625" style="26"/>
    <col min="15872" max="15872" width="34.140625" style="26" customWidth="1"/>
    <col min="15873" max="16127" width="9.140625" style="26"/>
    <col min="16128" max="16128" width="34.140625" style="26" customWidth="1"/>
    <col min="16129" max="16384" width="9.140625" style="26"/>
  </cols>
  <sheetData>
    <row r="1" spans="1:8" ht="15" x14ac:dyDescent="0.25">
      <c r="A1" s="21" t="s">
        <v>0</v>
      </c>
      <c r="B1" s="21"/>
      <c r="C1" s="35"/>
    </row>
    <row r="2" spans="1:8" ht="15" x14ac:dyDescent="0.25">
      <c r="A2" s="43" t="str">
        <f>Index!A3</f>
        <v>2014/15 FORECAST AND 2015/16 BUDGET</v>
      </c>
      <c r="B2" s="21"/>
      <c r="C2" s="35"/>
    </row>
    <row r="3" spans="1:8" ht="15" x14ac:dyDescent="0.25">
      <c r="A3" s="21" t="s">
        <v>71</v>
      </c>
      <c r="B3" s="21"/>
      <c r="C3" s="35"/>
      <c r="D3" s="21"/>
      <c r="E3" s="21"/>
    </row>
    <row r="4" spans="1:8" ht="15" x14ac:dyDescent="0.25">
      <c r="A4" s="21"/>
      <c r="B4" s="21"/>
      <c r="C4" s="35"/>
      <c r="D4" s="21"/>
      <c r="E4" s="21"/>
    </row>
    <row r="5" spans="1:8" x14ac:dyDescent="0.2">
      <c r="A5" s="1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x14ac:dyDescent="0.2">
      <c r="A6" s="11"/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x14ac:dyDescent="0.2">
      <c r="A7" s="11"/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x14ac:dyDescent="0.2">
      <c r="A8" s="11"/>
      <c r="B8" s="11"/>
      <c r="C8" s="24"/>
      <c r="D8" s="11"/>
      <c r="E8" s="11"/>
      <c r="F8" s="24"/>
      <c r="G8" s="24"/>
      <c r="H8" s="24"/>
    </row>
    <row r="9" spans="1:8" x14ac:dyDescent="0.2">
      <c r="A9" s="7" t="s">
        <v>7</v>
      </c>
      <c r="B9" s="7"/>
      <c r="C9" s="23"/>
      <c r="D9" s="13"/>
      <c r="E9" s="13"/>
      <c r="F9" s="22"/>
      <c r="G9" s="22"/>
      <c r="H9" s="6"/>
    </row>
    <row r="10" spans="1:8" x14ac:dyDescent="0.2">
      <c r="A10" s="8"/>
      <c r="B10" s="8"/>
      <c r="C10" s="22"/>
      <c r="D10" s="5"/>
      <c r="E10" s="5"/>
      <c r="F10" s="22"/>
      <c r="G10" s="22"/>
      <c r="H10" s="6"/>
    </row>
    <row r="11" spans="1:8" x14ac:dyDescent="0.2">
      <c r="A11" s="8" t="s">
        <v>46</v>
      </c>
      <c r="B11" s="5">
        <v>7393.2899999999991</v>
      </c>
      <c r="C11" s="6">
        <v>7106</v>
      </c>
      <c r="D11" s="5">
        <v>6524.8966666666674</v>
      </c>
      <c r="E11" s="45">
        <v>7106</v>
      </c>
      <c r="F11" s="6">
        <f>'10. Workings'!F8</f>
        <v>7106</v>
      </c>
      <c r="G11" s="6">
        <f>'10. Workings'!I8</f>
        <v>7342.8666666666677</v>
      </c>
      <c r="H11" s="6">
        <f>'10. Workings'!L8</f>
        <v>7579.7333333333345</v>
      </c>
    </row>
    <row r="12" spans="1:8" x14ac:dyDescent="0.2">
      <c r="A12" s="8" t="s">
        <v>38</v>
      </c>
      <c r="B12" s="5">
        <v>291.66333333333336</v>
      </c>
      <c r="C12" s="6">
        <v>326</v>
      </c>
      <c r="D12" s="5">
        <v>242.5</v>
      </c>
      <c r="E12" s="45">
        <v>326</v>
      </c>
      <c r="F12" s="6">
        <f>'10. Workings'!F9</f>
        <v>326</v>
      </c>
      <c r="G12" s="6">
        <f>'10. Workings'!I9</f>
        <v>336.86666666666667</v>
      </c>
      <c r="H12" s="6">
        <f>'10. Workings'!L9</f>
        <v>347.73333333333335</v>
      </c>
    </row>
    <row r="13" spans="1:8" x14ac:dyDescent="0.2">
      <c r="A13" s="8" t="s">
        <v>43</v>
      </c>
      <c r="B13" s="5">
        <v>40810.224999999991</v>
      </c>
      <c r="C13" s="6">
        <v>40443</v>
      </c>
      <c r="D13" s="5">
        <v>39212.02666666665</v>
      </c>
      <c r="E13" s="45">
        <v>40443</v>
      </c>
      <c r="F13" s="6">
        <f>'10. Workings'!F10</f>
        <v>46220.571428571428</v>
      </c>
      <c r="G13" s="6">
        <f>'10. Workings'!I10</f>
        <v>49109.357142857145</v>
      </c>
      <c r="H13" s="6">
        <f>'10. Workings'!L10</f>
        <v>51998.142857142862</v>
      </c>
    </row>
    <row r="14" spans="1:8" x14ac:dyDescent="0.2">
      <c r="A14" s="8" t="s">
        <v>39</v>
      </c>
      <c r="B14" s="5">
        <v>7846.3866666666672</v>
      </c>
      <c r="C14" s="6">
        <v>8435</v>
      </c>
      <c r="D14" s="5">
        <v>7827.8216666666667</v>
      </c>
      <c r="E14" s="45">
        <v>8435</v>
      </c>
      <c r="F14" s="6">
        <f>'10. Workings'!F11</f>
        <v>9968.636363636364</v>
      </c>
      <c r="G14" s="6">
        <f>'10. Workings'!I11</f>
        <v>10735.454545454546</v>
      </c>
      <c r="H14" s="6">
        <f>'10. Workings'!L11</f>
        <v>11502.272727272728</v>
      </c>
    </row>
    <row r="15" spans="1:8" x14ac:dyDescent="0.2">
      <c r="A15" s="8" t="s">
        <v>44</v>
      </c>
      <c r="B15" s="5">
        <v>30776.195</v>
      </c>
      <c r="C15" s="6">
        <v>31775</v>
      </c>
      <c r="D15" s="5">
        <v>28810.085000000006</v>
      </c>
      <c r="E15" s="45">
        <v>31775</v>
      </c>
      <c r="F15" s="6">
        <f>'10. Workings'!F12</f>
        <v>37392.105263157893</v>
      </c>
      <c r="G15" s="6">
        <f>'10. Workings'!I12</f>
        <v>40541.566985645928</v>
      </c>
      <c r="H15" s="6">
        <f>'10. Workings'!L12</f>
        <v>43729.326580474393</v>
      </c>
    </row>
    <row r="16" spans="1:8" x14ac:dyDescent="0.2">
      <c r="A16" s="8" t="s">
        <v>40</v>
      </c>
      <c r="B16" s="5">
        <v>3570.7866666666664</v>
      </c>
      <c r="C16" s="6">
        <v>4176</v>
      </c>
      <c r="D16" s="5">
        <v>4750.8333333333339</v>
      </c>
      <c r="E16" s="45">
        <v>4176</v>
      </c>
      <c r="F16" s="6">
        <f>'10. Workings'!F13</f>
        <v>5239.6923076923076</v>
      </c>
      <c r="G16" s="6">
        <f>'10. Workings'!I13</f>
        <v>5830.9134615384619</v>
      </c>
      <c r="H16" s="6">
        <f>'10. Workings'!L13</f>
        <v>6430.7060439560437</v>
      </c>
    </row>
    <row r="17" spans="1:9" x14ac:dyDescent="0.2">
      <c r="A17" s="8" t="s">
        <v>45</v>
      </c>
      <c r="B17" s="5">
        <v>43706.873333333322</v>
      </c>
      <c r="C17" s="6">
        <v>44384</v>
      </c>
      <c r="D17" s="5">
        <v>39672.403333333343</v>
      </c>
      <c r="E17" s="45">
        <v>44384</v>
      </c>
      <c r="F17" s="6">
        <f>'10. Workings'!F14</f>
        <v>52512.307692307688</v>
      </c>
      <c r="G17" s="6">
        <f>'10. Workings'!I14</f>
        <v>57313.128205128196</v>
      </c>
      <c r="H17" s="6">
        <f>'10. Workings'!L14</f>
        <v>62195.198717948711</v>
      </c>
    </row>
    <row r="18" spans="1:9" x14ac:dyDescent="0.2">
      <c r="A18" s="8" t="s">
        <v>41</v>
      </c>
      <c r="B18" s="14">
        <v>1807.2016666666668</v>
      </c>
      <c r="C18" s="37">
        <v>1986</v>
      </c>
      <c r="D18" s="14">
        <v>1418.34</v>
      </c>
      <c r="E18" s="46">
        <v>1986</v>
      </c>
      <c r="F18" s="37">
        <f>'10. Workings'!F15</f>
        <v>2527.3333333333335</v>
      </c>
      <c r="G18" s="37">
        <f>'10. Workings'!I15</f>
        <v>2857.090909090909</v>
      </c>
      <c r="H18" s="37">
        <f>'10. Workings'!L15</f>
        <v>3195.181818181818</v>
      </c>
    </row>
    <row r="19" spans="1:9" x14ac:dyDescent="0.2">
      <c r="A19" s="8" t="s">
        <v>66</v>
      </c>
      <c r="B19" s="5">
        <f t="shared" ref="B19:H19" si="0">SUM(B11:B18)</f>
        <v>136202.62166666664</v>
      </c>
      <c r="C19" s="6">
        <f t="shared" si="0"/>
        <v>138631</v>
      </c>
      <c r="D19" s="5">
        <f t="shared" si="0"/>
        <v>128458.90666666665</v>
      </c>
      <c r="E19" s="5">
        <f t="shared" si="0"/>
        <v>138631</v>
      </c>
      <c r="F19" s="6">
        <f t="shared" si="0"/>
        <v>161292.64638869904</v>
      </c>
      <c r="G19" s="6">
        <f t="shared" si="0"/>
        <v>174067.24458304854</v>
      </c>
      <c r="H19" s="6">
        <f t="shared" si="0"/>
        <v>186978.29541164322</v>
      </c>
    </row>
    <row r="20" spans="1:9" x14ac:dyDescent="0.2">
      <c r="A20" s="8" t="s">
        <v>27</v>
      </c>
      <c r="B20" s="5">
        <v>349.54333333333329</v>
      </c>
      <c r="C20" s="6">
        <v>200</v>
      </c>
      <c r="D20" s="5">
        <v>190.25000000000011</v>
      </c>
      <c r="E20" s="5">
        <v>200</v>
      </c>
      <c r="F20" s="6">
        <f>E20</f>
        <v>200</v>
      </c>
      <c r="G20" s="6">
        <f>F20</f>
        <v>200</v>
      </c>
      <c r="H20" s="6">
        <f>G20</f>
        <v>200</v>
      </c>
    </row>
    <row r="21" spans="1:9" x14ac:dyDescent="0.2">
      <c r="A21" s="8" t="s">
        <v>51</v>
      </c>
      <c r="B21" s="5">
        <v>3205.1758333333337</v>
      </c>
      <c r="C21" s="6">
        <v>7800</v>
      </c>
      <c r="D21" s="5">
        <v>345.20833333333337</v>
      </c>
      <c r="E21" s="5">
        <v>7800</v>
      </c>
      <c r="F21" s="6">
        <f>'10. Workings'!F19</f>
        <v>7575</v>
      </c>
      <c r="G21" s="6">
        <f>'10. Workings'!I19</f>
        <v>7216.6666666666679</v>
      </c>
      <c r="H21" s="6">
        <f>'10. Workings'!L19</f>
        <v>6738.3333333333358</v>
      </c>
      <c r="I21" s="27"/>
    </row>
    <row r="22" spans="1:9" x14ac:dyDescent="0.2">
      <c r="A22" s="8" t="s">
        <v>52</v>
      </c>
      <c r="B22" s="5">
        <v>4825.458333333333</v>
      </c>
      <c r="C22" s="6">
        <v>3400</v>
      </c>
      <c r="D22" s="5">
        <v>2101.666666666667</v>
      </c>
      <c r="E22" s="5">
        <v>3400</v>
      </c>
      <c r="F22" s="6">
        <f>'10. Workings'!F20</f>
        <v>3366.666666666667</v>
      </c>
      <c r="G22" s="6">
        <f>'10. Workings'!I20</f>
        <v>3007.1428571428573</v>
      </c>
      <c r="H22" s="6">
        <f>'10. Workings'!L20</f>
        <v>2607.6190476190477</v>
      </c>
    </row>
    <row r="23" spans="1:9" x14ac:dyDescent="0.2">
      <c r="A23" s="8" t="s">
        <v>60</v>
      </c>
      <c r="B23" s="5">
        <v>1981.7708333333333</v>
      </c>
      <c r="C23" s="6">
        <v>2040</v>
      </c>
      <c r="D23" s="5">
        <v>1492.0833333333333</v>
      </c>
      <c r="E23" s="5">
        <v>2040</v>
      </c>
      <c r="F23" s="6">
        <f>'10. Workings'!F21</f>
        <v>2248</v>
      </c>
      <c r="G23" s="6">
        <f>'10. Workings'!I21</f>
        <v>2048</v>
      </c>
      <c r="H23" s="6">
        <f>'10. Workings'!L21</f>
        <v>1848</v>
      </c>
    </row>
    <row r="24" spans="1:9" x14ac:dyDescent="0.2">
      <c r="A24" s="8" t="s">
        <v>54</v>
      </c>
      <c r="B24" s="5">
        <v>111.16666666666667</v>
      </c>
      <c r="C24" s="6">
        <v>731.25</v>
      </c>
      <c r="D24" s="5">
        <v>0</v>
      </c>
      <c r="E24" s="5">
        <v>731</v>
      </c>
      <c r="F24" s="6">
        <f>'10. Workings'!F22</f>
        <v>722.375</v>
      </c>
      <c r="G24" s="6">
        <f>'10. Workings'!I22</f>
        <v>702.63888888888891</v>
      </c>
      <c r="H24" s="6">
        <f>'10. Workings'!L22</f>
        <v>672.90277777777783</v>
      </c>
    </row>
    <row r="25" spans="1:9" x14ac:dyDescent="0.2">
      <c r="A25" s="8" t="s">
        <v>53</v>
      </c>
      <c r="B25" s="5">
        <v>4.0927261579781771E-12</v>
      </c>
      <c r="C25" s="6">
        <v>0</v>
      </c>
      <c r="D25" s="5"/>
      <c r="E25" s="5"/>
      <c r="F25" s="6">
        <f t="shared" ref="F25:H25" si="1">E25</f>
        <v>0</v>
      </c>
      <c r="G25" s="6">
        <f t="shared" si="1"/>
        <v>0</v>
      </c>
      <c r="H25" s="6">
        <f t="shared" si="1"/>
        <v>0</v>
      </c>
    </row>
    <row r="26" spans="1:9" x14ac:dyDescent="0.2">
      <c r="A26" s="8" t="s">
        <v>29</v>
      </c>
      <c r="B26" s="5">
        <v>241.66666666666669</v>
      </c>
      <c r="C26" s="6">
        <v>241.66666666666666</v>
      </c>
      <c r="D26" s="5">
        <v>193.33333333333334</v>
      </c>
      <c r="E26" s="5">
        <v>193</v>
      </c>
      <c r="F26" s="6">
        <v>200</v>
      </c>
      <c r="G26" s="6">
        <v>200</v>
      </c>
      <c r="H26" s="6">
        <v>200</v>
      </c>
    </row>
    <row r="27" spans="1:9" x14ac:dyDescent="0.2">
      <c r="A27" s="8" t="s">
        <v>97</v>
      </c>
      <c r="B27" s="5">
        <v>1464.3333333333335</v>
      </c>
      <c r="C27" s="6">
        <v>600</v>
      </c>
      <c r="D27" s="5">
        <v>350.16666666666669</v>
      </c>
      <c r="E27" s="5">
        <v>600</v>
      </c>
      <c r="F27" s="6">
        <v>600</v>
      </c>
      <c r="G27" s="6">
        <f>F27</f>
        <v>600</v>
      </c>
      <c r="H27" s="6">
        <f>G27</f>
        <v>600</v>
      </c>
    </row>
    <row r="28" spans="1:9" x14ac:dyDescent="0.2">
      <c r="A28" s="8"/>
      <c r="B28" s="5"/>
      <c r="C28" s="22"/>
      <c r="D28" s="5"/>
      <c r="E28" s="5"/>
      <c r="F28" s="6"/>
      <c r="G28" s="22"/>
      <c r="H28" s="6"/>
    </row>
    <row r="29" spans="1:9" x14ac:dyDescent="0.2">
      <c r="A29" s="8"/>
      <c r="B29" s="17"/>
      <c r="C29" s="22"/>
      <c r="D29" s="17"/>
      <c r="E29" s="17"/>
      <c r="F29" s="22"/>
      <c r="G29" s="22"/>
      <c r="H29" s="6"/>
    </row>
    <row r="30" spans="1:9" x14ac:dyDescent="0.2">
      <c r="A30" s="8"/>
      <c r="B30" s="15">
        <f t="shared" ref="B30:H30" si="2">SUM(B19:B29)</f>
        <v>148381.73666666666</v>
      </c>
      <c r="C30" s="16">
        <f t="shared" si="2"/>
        <v>153643.91666666666</v>
      </c>
      <c r="D30" s="15">
        <f t="shared" si="2"/>
        <v>133131.61499999999</v>
      </c>
      <c r="E30" s="15">
        <f t="shared" si="2"/>
        <v>153595</v>
      </c>
      <c r="F30" s="16">
        <f t="shared" si="2"/>
        <v>176204.6880553657</v>
      </c>
      <c r="G30" s="16">
        <f t="shared" si="2"/>
        <v>188041.69299574694</v>
      </c>
      <c r="H30" s="16">
        <f t="shared" si="2"/>
        <v>199845.1505703734</v>
      </c>
    </row>
    <row r="31" spans="1:9" x14ac:dyDescent="0.2">
      <c r="A31" s="8"/>
      <c r="B31" s="8"/>
      <c r="C31" s="22"/>
      <c r="D31" s="5"/>
      <c r="E31" s="5"/>
      <c r="F31" s="22"/>
      <c r="G31" s="22"/>
      <c r="H31" s="6"/>
    </row>
    <row r="32" spans="1:9" x14ac:dyDescent="0.2">
      <c r="A32" s="7" t="s">
        <v>9</v>
      </c>
      <c r="B32" s="7"/>
      <c r="C32" s="23"/>
      <c r="D32" s="5"/>
      <c r="E32" s="5"/>
      <c r="F32" s="22"/>
      <c r="G32" s="22"/>
      <c r="H32" s="6"/>
    </row>
    <row r="33" spans="1:8" x14ac:dyDescent="0.2">
      <c r="A33" s="8"/>
      <c r="B33" s="8"/>
      <c r="C33" s="22"/>
      <c r="D33" s="5"/>
      <c r="E33" s="5"/>
      <c r="F33" s="22"/>
      <c r="G33" s="22"/>
      <c r="H33" s="6"/>
    </row>
    <row r="34" spans="1:8" x14ac:dyDescent="0.2">
      <c r="A34" s="8" t="s">
        <v>98</v>
      </c>
      <c r="B34" s="5">
        <v>7285</v>
      </c>
      <c r="C34" s="6">
        <v>5350</v>
      </c>
      <c r="D34" s="5">
        <v>4613.5</v>
      </c>
      <c r="E34" s="51">
        <v>5901</v>
      </c>
      <c r="F34" s="6">
        <v>5901</v>
      </c>
      <c r="G34" s="6">
        <v>5901</v>
      </c>
      <c r="H34" s="6">
        <v>5901</v>
      </c>
    </row>
    <row r="35" spans="1:8" x14ac:dyDescent="0.2">
      <c r="A35" s="8" t="s">
        <v>47</v>
      </c>
      <c r="B35" s="5">
        <v>4925.7625000000535</v>
      </c>
      <c r="C35" s="6">
        <v>4000</v>
      </c>
      <c r="D35" s="5">
        <v>2586.5466666666402</v>
      </c>
      <c r="E35" s="51">
        <v>5126</v>
      </c>
      <c r="F35" s="6">
        <v>5126</v>
      </c>
      <c r="G35" s="6">
        <v>5126</v>
      </c>
      <c r="H35" s="6">
        <v>5126</v>
      </c>
    </row>
    <row r="36" spans="1:8" x14ac:dyDescent="0.2">
      <c r="A36" s="8" t="s">
        <v>99</v>
      </c>
      <c r="B36" s="5">
        <v>931.04000000000008</v>
      </c>
      <c r="C36" s="6">
        <v>1300</v>
      </c>
      <c r="D36" s="5">
        <v>740.2</v>
      </c>
      <c r="E36" s="51">
        <v>755</v>
      </c>
      <c r="F36" s="6">
        <v>755</v>
      </c>
      <c r="G36" s="6">
        <f>F36</f>
        <v>755</v>
      </c>
      <c r="H36" s="6">
        <f>G36</f>
        <v>755</v>
      </c>
    </row>
    <row r="37" spans="1:8" x14ac:dyDescent="0.2">
      <c r="A37" s="8" t="s">
        <v>172</v>
      </c>
      <c r="B37" s="5">
        <v>938.96</v>
      </c>
      <c r="C37" s="6">
        <v>1000</v>
      </c>
      <c r="D37" s="5"/>
      <c r="E37" s="5"/>
      <c r="F37" s="6"/>
      <c r="G37" s="6"/>
      <c r="H37" s="6"/>
    </row>
    <row r="38" spans="1:8" x14ac:dyDescent="0.2">
      <c r="A38" s="8" t="s">
        <v>173</v>
      </c>
      <c r="B38" s="5">
        <v>3544.58</v>
      </c>
      <c r="C38" s="6">
        <v>4000</v>
      </c>
      <c r="D38" s="5">
        <v>1574.63</v>
      </c>
      <c r="E38" s="5">
        <v>4000</v>
      </c>
      <c r="F38" s="6">
        <v>4000</v>
      </c>
      <c r="G38" s="6">
        <f t="shared" ref="G38:H38" si="3">F38</f>
        <v>4000</v>
      </c>
      <c r="H38" s="6">
        <f t="shared" si="3"/>
        <v>4000</v>
      </c>
    </row>
    <row r="39" spans="1:8" x14ac:dyDescent="0.2">
      <c r="A39" s="8"/>
      <c r="B39" s="8"/>
      <c r="C39" s="22"/>
      <c r="D39" s="17"/>
      <c r="E39" s="17"/>
      <c r="F39" s="22"/>
      <c r="G39" s="22"/>
      <c r="H39" s="6"/>
    </row>
    <row r="40" spans="1:8" x14ac:dyDescent="0.2">
      <c r="A40" s="8"/>
      <c r="B40" s="15">
        <f t="shared" ref="B40:H40" si="4">SUM(B34:B38)</f>
        <v>17625.342500000057</v>
      </c>
      <c r="C40" s="16">
        <f t="shared" si="4"/>
        <v>15650</v>
      </c>
      <c r="D40" s="15">
        <f t="shared" si="4"/>
        <v>9514.8766666666397</v>
      </c>
      <c r="E40" s="15">
        <f t="shared" si="4"/>
        <v>15782</v>
      </c>
      <c r="F40" s="16">
        <f t="shared" si="4"/>
        <v>15782</v>
      </c>
      <c r="G40" s="16">
        <f t="shared" si="4"/>
        <v>15782</v>
      </c>
      <c r="H40" s="16">
        <f t="shared" si="4"/>
        <v>15782</v>
      </c>
    </row>
    <row r="41" spans="1:8" x14ac:dyDescent="0.2">
      <c r="A41" s="8"/>
      <c r="B41" s="17"/>
      <c r="C41" s="18"/>
      <c r="D41" s="17"/>
      <c r="E41" s="17"/>
      <c r="F41" s="22"/>
      <c r="G41" s="22"/>
      <c r="H41" s="18"/>
    </row>
    <row r="42" spans="1:8" x14ac:dyDescent="0.2">
      <c r="B42" s="30"/>
      <c r="C42" s="40"/>
      <c r="D42" s="30"/>
      <c r="E42" s="27"/>
    </row>
    <row r="43" spans="1:8" s="8" customFormat="1" ht="13.5" thickBot="1" x14ac:dyDescent="0.25">
      <c r="A43" s="7" t="s">
        <v>18</v>
      </c>
      <c r="B43" s="19">
        <f t="shared" ref="B43:H43" si="5">B30-B40</f>
        <v>130756.39416666661</v>
      </c>
      <c r="C43" s="20">
        <f t="shared" si="5"/>
        <v>137993.91666666666</v>
      </c>
      <c r="D43" s="19">
        <f t="shared" si="5"/>
        <v>123616.73833333336</v>
      </c>
      <c r="E43" s="19">
        <f t="shared" si="5"/>
        <v>137813</v>
      </c>
      <c r="F43" s="20">
        <f t="shared" si="5"/>
        <v>160422.6880553657</v>
      </c>
      <c r="G43" s="20">
        <f t="shared" si="5"/>
        <v>172259.69299574694</v>
      </c>
      <c r="H43" s="20">
        <f t="shared" si="5"/>
        <v>184063.1505703734</v>
      </c>
    </row>
    <row r="44" spans="1:8" ht="15" thickTop="1" x14ac:dyDescent="0.2">
      <c r="D44" s="27"/>
      <c r="E44" s="27"/>
    </row>
    <row r="45" spans="1:8" x14ac:dyDescent="0.2">
      <c r="A45" s="7" t="s">
        <v>65</v>
      </c>
      <c r="D45" s="27"/>
      <c r="E45" s="27"/>
    </row>
    <row r="46" spans="1:8" x14ac:dyDescent="0.2">
      <c r="A46" s="8"/>
    </row>
    <row r="47" spans="1:8" x14ac:dyDescent="0.2">
      <c r="A47" s="8" t="s">
        <v>175</v>
      </c>
    </row>
    <row r="48" spans="1:8" s="8" customFormat="1" ht="12.75" x14ac:dyDescent="0.2">
      <c r="A48" s="8" t="s">
        <v>174</v>
      </c>
      <c r="C48" s="22"/>
      <c r="F48" s="22"/>
      <c r="G48" s="22"/>
      <c r="H48" s="6"/>
    </row>
    <row r="49" spans="1:8" s="8" customFormat="1" ht="12.75" x14ac:dyDescent="0.2">
      <c r="C49" s="22"/>
      <c r="F49" s="22"/>
      <c r="G49" s="22"/>
      <c r="H49" s="6"/>
    </row>
    <row r="50" spans="1:8" s="8" customFormat="1" ht="12.75" x14ac:dyDescent="0.2">
      <c r="A50" s="8" t="s">
        <v>176</v>
      </c>
      <c r="C50" s="22"/>
      <c r="F50" s="22"/>
      <c r="G50" s="22"/>
      <c r="H50" s="6"/>
    </row>
    <row r="51" spans="1:8" s="8" customFormat="1" ht="12.75" x14ac:dyDescent="0.2">
      <c r="A51" s="8" t="s">
        <v>198</v>
      </c>
      <c r="C51" s="22"/>
      <c r="F51" s="22"/>
      <c r="G51" s="22"/>
      <c r="H51" s="6"/>
    </row>
    <row r="52" spans="1:8" s="8" customFormat="1" ht="12.75" x14ac:dyDescent="0.2">
      <c r="C52" s="22"/>
      <c r="F52" s="22"/>
      <c r="G52" s="22"/>
      <c r="H52" s="6"/>
    </row>
    <row r="53" spans="1:8" s="8" customFormat="1" ht="12.75" x14ac:dyDescent="0.2">
      <c r="A53" s="8" t="s">
        <v>201</v>
      </c>
      <c r="C53" s="22"/>
      <c r="F53" s="22"/>
      <c r="G53" s="22"/>
      <c r="H53" s="6"/>
    </row>
    <row r="54" spans="1:8" x14ac:dyDescent="0.2">
      <c r="A54" s="8" t="s">
        <v>202</v>
      </c>
    </row>
    <row r="56" spans="1:8" s="8" customFormat="1" ht="12.75" x14ac:dyDescent="0.2">
      <c r="A56" s="8" t="s">
        <v>196</v>
      </c>
      <c r="C56" s="22"/>
      <c r="F56" s="22"/>
      <c r="G56" s="22"/>
      <c r="H56" s="6"/>
    </row>
    <row r="57" spans="1:8" x14ac:dyDescent="0.2">
      <c r="A57" s="8"/>
    </row>
  </sheetData>
  <pageMargins left="0.7" right="0.7" top="0.75" bottom="0.75" header="0.3" footer="0.3"/>
  <pageSetup paperSize="9" scale="7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4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:B16"/>
    </sheetView>
  </sheetViews>
  <sheetFormatPr defaultRowHeight="15" x14ac:dyDescent="0.3"/>
  <cols>
    <col min="1" max="1" width="34.140625" style="8" customWidth="1"/>
    <col min="2" max="2" width="9.7109375" style="8" customWidth="1"/>
    <col min="3" max="3" width="9.7109375" style="22" customWidth="1"/>
    <col min="4" max="4" width="9.7109375" style="9" customWidth="1"/>
    <col min="5" max="5" width="9.7109375" style="8" customWidth="1"/>
    <col min="6" max="7" width="9.7109375" style="22" customWidth="1"/>
    <col min="8" max="8" width="9.7109375" style="6" customWidth="1"/>
    <col min="9" max="258" width="9.140625" style="4"/>
    <col min="259" max="259" width="34.140625" style="4" customWidth="1"/>
    <col min="260" max="514" width="9.140625" style="4"/>
    <col min="515" max="515" width="34.140625" style="4" customWidth="1"/>
    <col min="516" max="770" width="9.140625" style="4"/>
    <col min="771" max="771" width="34.140625" style="4" customWidth="1"/>
    <col min="772" max="1026" width="9.140625" style="4"/>
    <col min="1027" max="1027" width="34.140625" style="4" customWidth="1"/>
    <col min="1028" max="1282" width="9.140625" style="4"/>
    <col min="1283" max="1283" width="34.140625" style="4" customWidth="1"/>
    <col min="1284" max="1538" width="9.140625" style="4"/>
    <col min="1539" max="1539" width="34.140625" style="4" customWidth="1"/>
    <col min="1540" max="1794" width="9.140625" style="4"/>
    <col min="1795" max="1795" width="34.140625" style="4" customWidth="1"/>
    <col min="1796" max="2050" width="9.140625" style="4"/>
    <col min="2051" max="2051" width="34.140625" style="4" customWidth="1"/>
    <col min="2052" max="2306" width="9.140625" style="4"/>
    <col min="2307" max="2307" width="34.140625" style="4" customWidth="1"/>
    <col min="2308" max="2562" width="9.140625" style="4"/>
    <col min="2563" max="2563" width="34.140625" style="4" customWidth="1"/>
    <col min="2564" max="2818" width="9.140625" style="4"/>
    <col min="2819" max="2819" width="34.140625" style="4" customWidth="1"/>
    <col min="2820" max="3074" width="9.140625" style="4"/>
    <col min="3075" max="3075" width="34.140625" style="4" customWidth="1"/>
    <col min="3076" max="3330" width="9.140625" style="4"/>
    <col min="3331" max="3331" width="34.140625" style="4" customWidth="1"/>
    <col min="3332" max="3586" width="9.140625" style="4"/>
    <col min="3587" max="3587" width="34.140625" style="4" customWidth="1"/>
    <col min="3588" max="3842" width="9.140625" style="4"/>
    <col min="3843" max="3843" width="34.140625" style="4" customWidth="1"/>
    <col min="3844" max="4098" width="9.140625" style="4"/>
    <col min="4099" max="4099" width="34.140625" style="4" customWidth="1"/>
    <col min="4100" max="4354" width="9.140625" style="4"/>
    <col min="4355" max="4355" width="34.140625" style="4" customWidth="1"/>
    <col min="4356" max="4610" width="9.140625" style="4"/>
    <col min="4611" max="4611" width="34.140625" style="4" customWidth="1"/>
    <col min="4612" max="4866" width="9.140625" style="4"/>
    <col min="4867" max="4867" width="34.140625" style="4" customWidth="1"/>
    <col min="4868" max="5122" width="9.140625" style="4"/>
    <col min="5123" max="5123" width="34.140625" style="4" customWidth="1"/>
    <col min="5124" max="5378" width="9.140625" style="4"/>
    <col min="5379" max="5379" width="34.140625" style="4" customWidth="1"/>
    <col min="5380" max="5634" width="9.140625" style="4"/>
    <col min="5635" max="5635" width="34.140625" style="4" customWidth="1"/>
    <col min="5636" max="5890" width="9.140625" style="4"/>
    <col min="5891" max="5891" width="34.140625" style="4" customWidth="1"/>
    <col min="5892" max="6146" width="9.140625" style="4"/>
    <col min="6147" max="6147" width="34.140625" style="4" customWidth="1"/>
    <col min="6148" max="6402" width="9.140625" style="4"/>
    <col min="6403" max="6403" width="34.140625" style="4" customWidth="1"/>
    <col min="6404" max="6658" width="9.140625" style="4"/>
    <col min="6659" max="6659" width="34.140625" style="4" customWidth="1"/>
    <col min="6660" max="6914" width="9.140625" style="4"/>
    <col min="6915" max="6915" width="34.140625" style="4" customWidth="1"/>
    <col min="6916" max="7170" width="9.140625" style="4"/>
    <col min="7171" max="7171" width="34.140625" style="4" customWidth="1"/>
    <col min="7172" max="7426" width="9.140625" style="4"/>
    <col min="7427" max="7427" width="34.140625" style="4" customWidth="1"/>
    <col min="7428" max="7682" width="9.140625" style="4"/>
    <col min="7683" max="7683" width="34.140625" style="4" customWidth="1"/>
    <col min="7684" max="7938" width="9.140625" style="4"/>
    <col min="7939" max="7939" width="34.140625" style="4" customWidth="1"/>
    <col min="7940" max="8194" width="9.140625" style="4"/>
    <col min="8195" max="8195" width="34.140625" style="4" customWidth="1"/>
    <col min="8196" max="8450" width="9.140625" style="4"/>
    <col min="8451" max="8451" width="34.140625" style="4" customWidth="1"/>
    <col min="8452" max="8706" width="9.140625" style="4"/>
    <col min="8707" max="8707" width="34.140625" style="4" customWidth="1"/>
    <col min="8708" max="8962" width="9.140625" style="4"/>
    <col min="8963" max="8963" width="34.140625" style="4" customWidth="1"/>
    <col min="8964" max="9218" width="9.140625" style="4"/>
    <col min="9219" max="9219" width="34.140625" style="4" customWidth="1"/>
    <col min="9220" max="9474" width="9.140625" style="4"/>
    <col min="9475" max="9475" width="34.140625" style="4" customWidth="1"/>
    <col min="9476" max="9730" width="9.140625" style="4"/>
    <col min="9731" max="9731" width="34.140625" style="4" customWidth="1"/>
    <col min="9732" max="9986" width="9.140625" style="4"/>
    <col min="9987" max="9987" width="34.140625" style="4" customWidth="1"/>
    <col min="9988" max="10242" width="9.140625" style="4"/>
    <col min="10243" max="10243" width="34.140625" style="4" customWidth="1"/>
    <col min="10244" max="10498" width="9.140625" style="4"/>
    <col min="10499" max="10499" width="34.140625" style="4" customWidth="1"/>
    <col min="10500" max="10754" width="9.140625" style="4"/>
    <col min="10755" max="10755" width="34.140625" style="4" customWidth="1"/>
    <col min="10756" max="11010" width="9.140625" style="4"/>
    <col min="11011" max="11011" width="34.140625" style="4" customWidth="1"/>
    <col min="11012" max="11266" width="9.140625" style="4"/>
    <col min="11267" max="11267" width="34.140625" style="4" customWidth="1"/>
    <col min="11268" max="11522" width="9.140625" style="4"/>
    <col min="11523" max="11523" width="34.140625" style="4" customWidth="1"/>
    <col min="11524" max="11778" width="9.140625" style="4"/>
    <col min="11779" max="11779" width="34.140625" style="4" customWidth="1"/>
    <col min="11780" max="12034" width="9.140625" style="4"/>
    <col min="12035" max="12035" width="34.140625" style="4" customWidth="1"/>
    <col min="12036" max="12290" width="9.140625" style="4"/>
    <col min="12291" max="12291" width="34.140625" style="4" customWidth="1"/>
    <col min="12292" max="12546" width="9.140625" style="4"/>
    <col min="12547" max="12547" width="34.140625" style="4" customWidth="1"/>
    <col min="12548" max="12802" width="9.140625" style="4"/>
    <col min="12803" max="12803" width="34.140625" style="4" customWidth="1"/>
    <col min="12804" max="13058" width="9.140625" style="4"/>
    <col min="13059" max="13059" width="34.140625" style="4" customWidth="1"/>
    <col min="13060" max="13314" width="9.140625" style="4"/>
    <col min="13315" max="13315" width="34.140625" style="4" customWidth="1"/>
    <col min="13316" max="13570" width="9.140625" style="4"/>
    <col min="13571" max="13571" width="34.140625" style="4" customWidth="1"/>
    <col min="13572" max="13826" width="9.140625" style="4"/>
    <col min="13827" max="13827" width="34.140625" style="4" customWidth="1"/>
    <col min="13828" max="14082" width="9.140625" style="4"/>
    <col min="14083" max="14083" width="34.140625" style="4" customWidth="1"/>
    <col min="14084" max="14338" width="9.140625" style="4"/>
    <col min="14339" max="14339" width="34.140625" style="4" customWidth="1"/>
    <col min="14340" max="14594" width="9.140625" style="4"/>
    <col min="14595" max="14595" width="34.140625" style="4" customWidth="1"/>
    <col min="14596" max="14850" width="9.140625" style="4"/>
    <col min="14851" max="14851" width="34.140625" style="4" customWidth="1"/>
    <col min="14852" max="15106" width="9.140625" style="4"/>
    <col min="15107" max="15107" width="34.140625" style="4" customWidth="1"/>
    <col min="15108" max="15362" width="9.140625" style="4"/>
    <col min="15363" max="15363" width="34.140625" style="4" customWidth="1"/>
    <col min="15364" max="15618" width="9.140625" style="4"/>
    <col min="15619" max="15619" width="34.140625" style="4" customWidth="1"/>
    <col min="15620" max="15874" width="9.140625" style="4"/>
    <col min="15875" max="15875" width="34.140625" style="4" customWidth="1"/>
    <col min="15876" max="16130" width="9.140625" style="4"/>
    <col min="16131" max="16131" width="34.140625" style="4" customWidth="1"/>
    <col min="16132" max="16384" width="9.140625" style="4"/>
  </cols>
  <sheetData>
    <row r="1" spans="1:8" ht="15.75" x14ac:dyDescent="0.3">
      <c r="A1" s="21" t="s">
        <v>0</v>
      </c>
    </row>
    <row r="2" spans="1:8" ht="15.75" x14ac:dyDescent="0.3">
      <c r="A2" s="43" t="str">
        <f>Index!A3</f>
        <v>2014/15 FORECAST AND 2015/16 BUDGET</v>
      </c>
    </row>
    <row r="3" spans="1:8" ht="15.75" x14ac:dyDescent="0.3">
      <c r="A3" s="21" t="s">
        <v>72</v>
      </c>
      <c r="B3" s="7"/>
      <c r="C3" s="23"/>
      <c r="D3" s="10"/>
      <c r="E3" s="7"/>
    </row>
    <row r="4" spans="1:8" ht="15.75" x14ac:dyDescent="0.3">
      <c r="A4" s="21"/>
      <c r="B4" s="7"/>
      <c r="C4" s="23"/>
      <c r="D4" s="10"/>
      <c r="E4" s="7"/>
    </row>
    <row r="5" spans="1:8" x14ac:dyDescent="0.3">
      <c r="A5" s="7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x14ac:dyDescent="0.3">
      <c r="A6" s="11"/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x14ac:dyDescent="0.3">
      <c r="A7" s="11"/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x14ac:dyDescent="0.3">
      <c r="A8" s="11"/>
      <c r="B8" s="11"/>
      <c r="C8" s="24"/>
      <c r="D8" s="12"/>
      <c r="E8" s="11"/>
    </row>
    <row r="9" spans="1:8" x14ac:dyDescent="0.3">
      <c r="A9" s="7" t="s">
        <v>7</v>
      </c>
      <c r="B9" s="13"/>
      <c r="C9" s="25"/>
      <c r="D9" s="10"/>
      <c r="E9" s="13"/>
    </row>
    <row r="10" spans="1:8" x14ac:dyDescent="0.3">
      <c r="A10" s="7"/>
      <c r="B10" s="13"/>
      <c r="C10" s="25"/>
      <c r="D10" s="10"/>
      <c r="E10" s="13"/>
    </row>
    <row r="11" spans="1:8" x14ac:dyDescent="0.3">
      <c r="A11" s="8" t="s">
        <v>16</v>
      </c>
      <c r="B11" s="5">
        <v>295.83</v>
      </c>
      <c r="C11" s="39">
        <v>500</v>
      </c>
      <c r="D11" s="5">
        <v>37.5</v>
      </c>
      <c r="E11" s="5">
        <v>250</v>
      </c>
      <c r="F11" s="39">
        <v>250</v>
      </c>
      <c r="G11" s="39">
        <f t="shared" ref="G11:G16" si="0">F11</f>
        <v>250</v>
      </c>
      <c r="H11" s="39">
        <f t="shared" ref="H11:H16" si="1">G11</f>
        <v>250</v>
      </c>
    </row>
    <row r="12" spans="1:8" x14ac:dyDescent="0.3">
      <c r="A12" s="8" t="s">
        <v>17</v>
      </c>
      <c r="B12" s="5">
        <v>1675</v>
      </c>
      <c r="C12" s="39">
        <v>1500</v>
      </c>
      <c r="D12" s="5">
        <v>815</v>
      </c>
      <c r="E12" s="5">
        <v>1200</v>
      </c>
      <c r="F12" s="39">
        <v>1200</v>
      </c>
      <c r="G12" s="39">
        <f t="shared" si="0"/>
        <v>1200</v>
      </c>
      <c r="H12" s="39">
        <f t="shared" si="1"/>
        <v>1200</v>
      </c>
    </row>
    <row r="13" spans="1:8" x14ac:dyDescent="0.3">
      <c r="A13" s="8" t="s">
        <v>12</v>
      </c>
      <c r="B13" s="5">
        <v>0</v>
      </c>
      <c r="C13" s="39">
        <v>0</v>
      </c>
      <c r="D13" s="5">
        <v>0</v>
      </c>
      <c r="E13" s="5">
        <v>0</v>
      </c>
      <c r="F13" s="39">
        <v>0</v>
      </c>
      <c r="G13" s="39">
        <f t="shared" si="0"/>
        <v>0</v>
      </c>
      <c r="H13" s="39">
        <f t="shared" si="1"/>
        <v>0</v>
      </c>
    </row>
    <row r="14" spans="1:8" x14ac:dyDescent="0.3">
      <c r="A14" s="8" t="s">
        <v>56</v>
      </c>
      <c r="B14" s="5">
        <v>113.32</v>
      </c>
      <c r="C14" s="39">
        <v>0</v>
      </c>
      <c r="D14" s="5">
        <v>75</v>
      </c>
      <c r="E14" s="5">
        <v>83</v>
      </c>
      <c r="F14" s="39">
        <v>83</v>
      </c>
      <c r="G14" s="39">
        <f t="shared" si="0"/>
        <v>83</v>
      </c>
      <c r="H14" s="39">
        <f t="shared" si="1"/>
        <v>83</v>
      </c>
    </row>
    <row r="15" spans="1:8" x14ac:dyDescent="0.3">
      <c r="A15" s="8" t="s">
        <v>79</v>
      </c>
      <c r="B15" s="5"/>
      <c r="C15" s="39"/>
      <c r="D15" s="5"/>
      <c r="E15" s="5">
        <v>0</v>
      </c>
      <c r="F15" s="39">
        <f t="shared" ref="F15:F16" si="2">E15</f>
        <v>0</v>
      </c>
      <c r="G15" s="39">
        <f t="shared" si="0"/>
        <v>0</v>
      </c>
      <c r="H15" s="39">
        <f t="shared" si="1"/>
        <v>0</v>
      </c>
    </row>
    <row r="16" spans="1:8" x14ac:dyDescent="0.3">
      <c r="A16" s="8" t="s">
        <v>5</v>
      </c>
      <c r="B16" s="5">
        <v>9.9999999999411671E-3</v>
      </c>
      <c r="C16" s="6"/>
      <c r="D16" s="5"/>
      <c r="E16" s="5">
        <v>0</v>
      </c>
      <c r="F16" s="39">
        <f t="shared" si="2"/>
        <v>0</v>
      </c>
      <c r="G16" s="39">
        <f t="shared" si="0"/>
        <v>0</v>
      </c>
      <c r="H16" s="39">
        <f t="shared" si="1"/>
        <v>0</v>
      </c>
    </row>
    <row r="17" spans="1:8" x14ac:dyDescent="0.3">
      <c r="B17" s="5"/>
      <c r="C17" s="6"/>
      <c r="D17" s="5"/>
      <c r="E17" s="5"/>
      <c r="F17" s="6"/>
      <c r="G17" s="6"/>
    </row>
    <row r="18" spans="1:8" x14ac:dyDescent="0.3">
      <c r="B18" s="14"/>
      <c r="C18" s="6"/>
      <c r="D18" s="14"/>
      <c r="E18" s="14"/>
      <c r="F18" s="6"/>
      <c r="G18" s="6"/>
    </row>
    <row r="19" spans="1:8" x14ac:dyDescent="0.3">
      <c r="B19" s="15">
        <f t="shared" ref="B19:H19" si="3">SUM(B11:B16)</f>
        <v>2084.16</v>
      </c>
      <c r="C19" s="16">
        <f t="shared" si="3"/>
        <v>2000</v>
      </c>
      <c r="D19" s="15">
        <f t="shared" si="3"/>
        <v>927.5</v>
      </c>
      <c r="E19" s="15">
        <f t="shared" si="3"/>
        <v>1533</v>
      </c>
      <c r="F19" s="16">
        <f t="shared" si="3"/>
        <v>1533</v>
      </c>
      <c r="G19" s="16">
        <f t="shared" si="3"/>
        <v>1533</v>
      </c>
      <c r="H19" s="16">
        <f t="shared" si="3"/>
        <v>1533</v>
      </c>
    </row>
    <row r="20" spans="1:8" x14ac:dyDescent="0.3">
      <c r="B20" s="5"/>
      <c r="C20" s="6"/>
      <c r="D20" s="5"/>
      <c r="E20" s="5"/>
      <c r="F20" s="6"/>
      <c r="G20" s="6"/>
    </row>
    <row r="21" spans="1:8" x14ac:dyDescent="0.3">
      <c r="A21" s="7" t="s">
        <v>9</v>
      </c>
      <c r="B21" s="5"/>
      <c r="C21" s="6"/>
      <c r="D21" s="5"/>
      <c r="E21" s="5"/>
      <c r="F21" s="6"/>
      <c r="G21" s="6"/>
    </row>
    <row r="22" spans="1:8" x14ac:dyDescent="0.3">
      <c r="B22" s="5"/>
      <c r="C22" s="6"/>
      <c r="D22" s="5"/>
      <c r="E22" s="5"/>
      <c r="F22" s="6"/>
      <c r="G22" s="6"/>
    </row>
    <row r="23" spans="1:8" x14ac:dyDescent="0.3">
      <c r="A23" s="8" t="s">
        <v>16</v>
      </c>
      <c r="B23" s="5">
        <f>[2]Home!$D24</f>
        <v>13.569999999999993</v>
      </c>
      <c r="C23" s="39">
        <v>500</v>
      </c>
      <c r="D23" s="5">
        <v>1.71</v>
      </c>
      <c r="E23" s="38">
        <v>250</v>
      </c>
      <c r="F23" s="39">
        <f t="shared" ref="F23:H30" si="4">E23</f>
        <v>250</v>
      </c>
      <c r="G23" s="39">
        <f t="shared" si="4"/>
        <v>250</v>
      </c>
      <c r="H23" s="39">
        <f t="shared" si="4"/>
        <v>250</v>
      </c>
    </row>
    <row r="24" spans="1:8" x14ac:dyDescent="0.3">
      <c r="A24" s="8" t="s">
        <v>17</v>
      </c>
      <c r="B24" s="5">
        <f>[2]Home!$D25</f>
        <v>1577.0500000000002</v>
      </c>
      <c r="C24" s="39">
        <v>1500</v>
      </c>
      <c r="D24" s="5">
        <v>0</v>
      </c>
      <c r="E24" s="38">
        <v>1200</v>
      </c>
      <c r="F24" s="39">
        <f t="shared" si="4"/>
        <v>1200</v>
      </c>
      <c r="G24" s="39">
        <f t="shared" si="4"/>
        <v>1200</v>
      </c>
      <c r="H24" s="39">
        <f t="shared" si="4"/>
        <v>1200</v>
      </c>
    </row>
    <row r="25" spans="1:8" x14ac:dyDescent="0.3">
      <c r="A25" s="8" t="s">
        <v>12</v>
      </c>
      <c r="B25" s="5">
        <f>[2]Home!$D26</f>
        <v>0</v>
      </c>
      <c r="C25" s="39">
        <v>2000</v>
      </c>
      <c r="D25" s="5">
        <v>0</v>
      </c>
      <c r="E25" s="38">
        <v>2000</v>
      </c>
      <c r="F25" s="39">
        <v>2000</v>
      </c>
      <c r="G25" s="39">
        <f t="shared" si="4"/>
        <v>2000</v>
      </c>
      <c r="H25" s="39">
        <f t="shared" si="4"/>
        <v>2000</v>
      </c>
    </row>
    <row r="26" spans="1:8" x14ac:dyDescent="0.3">
      <c r="A26" s="8" t="s">
        <v>4</v>
      </c>
      <c r="B26" s="5">
        <f>[2]Home!$D29</f>
        <v>6600</v>
      </c>
      <c r="C26" s="6">
        <v>6600</v>
      </c>
      <c r="D26" s="5">
        <v>3300</v>
      </c>
      <c r="E26" s="5">
        <v>6600</v>
      </c>
      <c r="F26" s="39">
        <f t="shared" si="4"/>
        <v>6600</v>
      </c>
      <c r="G26" s="39">
        <f t="shared" si="4"/>
        <v>6600</v>
      </c>
      <c r="H26" s="39">
        <f t="shared" si="4"/>
        <v>6600</v>
      </c>
    </row>
    <row r="27" spans="1:8" x14ac:dyDescent="0.3">
      <c r="A27" s="8" t="s">
        <v>79</v>
      </c>
      <c r="B27" s="5"/>
      <c r="C27" s="6"/>
      <c r="D27" s="5"/>
      <c r="E27" s="5">
        <v>0</v>
      </c>
      <c r="F27" s="39">
        <f t="shared" si="4"/>
        <v>0</v>
      </c>
      <c r="G27" s="39">
        <f t="shared" si="4"/>
        <v>0</v>
      </c>
      <c r="H27" s="39">
        <f t="shared" si="4"/>
        <v>0</v>
      </c>
    </row>
    <row r="28" spans="1:8" x14ac:dyDescent="0.3">
      <c r="A28" s="8" t="s">
        <v>133</v>
      </c>
      <c r="B28" s="5">
        <f>[2]Home!$D$27</f>
        <v>79.02</v>
      </c>
      <c r="C28" s="6"/>
      <c r="D28" s="5">
        <v>230.4</v>
      </c>
      <c r="E28" s="5">
        <v>500</v>
      </c>
      <c r="F28" s="39">
        <f>E28</f>
        <v>500</v>
      </c>
      <c r="G28" s="39">
        <f>F28</f>
        <v>500</v>
      </c>
      <c r="H28" s="39">
        <f>G28</f>
        <v>500</v>
      </c>
    </row>
    <row r="29" spans="1:8" x14ac:dyDescent="0.3">
      <c r="A29" s="8" t="s">
        <v>134</v>
      </c>
      <c r="B29" s="5">
        <f>[2]Home!$D$28</f>
        <v>150</v>
      </c>
      <c r="C29" s="6"/>
      <c r="D29" s="5">
        <v>245</v>
      </c>
      <c r="E29" s="5">
        <v>245</v>
      </c>
      <c r="F29" s="39"/>
      <c r="G29" s="39"/>
      <c r="H29" s="39"/>
    </row>
    <row r="30" spans="1:8" x14ac:dyDescent="0.3">
      <c r="A30" s="8" t="s">
        <v>5</v>
      </c>
      <c r="B30" s="5">
        <f>[2]Home!$D$31</f>
        <v>0</v>
      </c>
      <c r="C30" s="6"/>
      <c r="D30" s="5"/>
      <c r="E30" s="5">
        <v>0</v>
      </c>
      <c r="F30" s="39">
        <f t="shared" si="4"/>
        <v>0</v>
      </c>
      <c r="G30" s="39">
        <f t="shared" si="4"/>
        <v>0</v>
      </c>
      <c r="H30" s="39">
        <f t="shared" si="4"/>
        <v>0</v>
      </c>
    </row>
    <row r="31" spans="1:8" x14ac:dyDescent="0.3">
      <c r="B31" s="14"/>
      <c r="C31" s="6"/>
      <c r="D31" s="14"/>
      <c r="E31" s="14"/>
      <c r="F31" s="6"/>
      <c r="G31" s="6"/>
    </row>
    <row r="32" spans="1:8" x14ac:dyDescent="0.3">
      <c r="B32" s="15">
        <f t="shared" ref="B32:H32" si="5">SUM(B23:B30)</f>
        <v>8419.64</v>
      </c>
      <c r="C32" s="16">
        <f t="shared" si="5"/>
        <v>10600</v>
      </c>
      <c r="D32" s="15">
        <f t="shared" si="5"/>
        <v>3777.11</v>
      </c>
      <c r="E32" s="15">
        <f t="shared" si="5"/>
        <v>10795</v>
      </c>
      <c r="F32" s="16">
        <f t="shared" si="5"/>
        <v>10550</v>
      </c>
      <c r="G32" s="16">
        <f t="shared" si="5"/>
        <v>10550</v>
      </c>
      <c r="H32" s="16">
        <f t="shared" si="5"/>
        <v>10550</v>
      </c>
    </row>
    <row r="33" spans="1:8" x14ac:dyDescent="0.3">
      <c r="B33" s="17"/>
      <c r="C33" s="18"/>
      <c r="D33" s="17"/>
      <c r="E33" s="17"/>
      <c r="F33" s="6"/>
      <c r="G33" s="6"/>
      <c r="H33" s="18"/>
    </row>
    <row r="34" spans="1:8" x14ac:dyDescent="0.3">
      <c r="B34" s="5"/>
      <c r="C34" s="6"/>
      <c r="D34" s="14"/>
      <c r="E34" s="5"/>
      <c r="F34" s="6"/>
      <c r="G34" s="6"/>
    </row>
    <row r="35" spans="1:8" ht="15.75" thickBot="1" x14ac:dyDescent="0.35">
      <c r="A35" s="7" t="s">
        <v>18</v>
      </c>
      <c r="B35" s="19">
        <f t="shared" ref="B35:H35" si="6">B19-B32</f>
        <v>-6335.48</v>
      </c>
      <c r="C35" s="20">
        <f t="shared" si="6"/>
        <v>-8600</v>
      </c>
      <c r="D35" s="19">
        <f t="shared" si="6"/>
        <v>-2849.61</v>
      </c>
      <c r="E35" s="19">
        <f t="shared" si="6"/>
        <v>-9262</v>
      </c>
      <c r="F35" s="20">
        <f t="shared" si="6"/>
        <v>-9017</v>
      </c>
      <c r="G35" s="20">
        <f t="shared" si="6"/>
        <v>-9017</v>
      </c>
      <c r="H35" s="20">
        <f t="shared" si="6"/>
        <v>-9017</v>
      </c>
    </row>
    <row r="36" spans="1:8" ht="15.75" thickTop="1" x14ac:dyDescent="0.3">
      <c r="B36" s="5"/>
      <c r="C36" s="6"/>
      <c r="D36" s="5"/>
      <c r="E36" s="5"/>
      <c r="F36" s="6"/>
      <c r="G36" s="6"/>
    </row>
    <row r="37" spans="1:8" x14ac:dyDescent="0.3">
      <c r="A37" s="8" t="s">
        <v>65</v>
      </c>
      <c r="B37" s="5"/>
      <c r="C37" s="6"/>
      <c r="D37" s="5"/>
      <c r="E37" s="5"/>
      <c r="F37" s="6"/>
      <c r="G37" s="6"/>
    </row>
    <row r="38" spans="1:8" x14ac:dyDescent="0.3">
      <c r="B38" s="5"/>
      <c r="C38" s="6"/>
      <c r="D38" s="5"/>
      <c r="E38" s="5"/>
      <c r="F38" s="6"/>
      <c r="G38" s="6"/>
    </row>
    <row r="39" spans="1:8" x14ac:dyDescent="0.3">
      <c r="A39" s="8" t="s">
        <v>135</v>
      </c>
      <c r="B39" s="5"/>
      <c r="C39" s="6"/>
      <c r="E39" s="5"/>
    </row>
    <row r="40" spans="1:8" x14ac:dyDescent="0.3">
      <c r="A40" s="8" t="s">
        <v>170</v>
      </c>
    </row>
    <row r="42" spans="1:8" x14ac:dyDescent="0.3">
      <c r="A42" s="8" t="s">
        <v>171</v>
      </c>
    </row>
  </sheetData>
  <pageMargins left="0.7" right="0.7" top="0.75" bottom="0.75" header="0.3" footer="0.3"/>
  <pageSetup paperSize="9" scale="78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8" sqref="H18"/>
    </sheetView>
  </sheetViews>
  <sheetFormatPr defaultRowHeight="15" x14ac:dyDescent="0.3"/>
  <cols>
    <col min="1" max="1" width="34.140625" style="8" customWidth="1"/>
    <col min="2" max="2" width="9.7109375" style="8" customWidth="1"/>
    <col min="3" max="3" width="9.7109375" style="22" customWidth="1"/>
    <col min="4" max="4" width="9.7109375" style="9" customWidth="1"/>
    <col min="5" max="5" width="9.7109375" style="8" customWidth="1"/>
    <col min="6" max="7" width="9.7109375" style="22" customWidth="1"/>
    <col min="8" max="8" width="9.7109375" style="6" customWidth="1"/>
    <col min="9" max="258" width="9.140625" style="4"/>
    <col min="259" max="259" width="34.140625" style="4" customWidth="1"/>
    <col min="260" max="514" width="9.140625" style="4"/>
    <col min="515" max="515" width="34.140625" style="4" customWidth="1"/>
    <col min="516" max="770" width="9.140625" style="4"/>
    <col min="771" max="771" width="34.140625" style="4" customWidth="1"/>
    <col min="772" max="1026" width="9.140625" style="4"/>
    <col min="1027" max="1027" width="34.140625" style="4" customWidth="1"/>
    <col min="1028" max="1282" width="9.140625" style="4"/>
    <col min="1283" max="1283" width="34.140625" style="4" customWidth="1"/>
    <col min="1284" max="1538" width="9.140625" style="4"/>
    <col min="1539" max="1539" width="34.140625" style="4" customWidth="1"/>
    <col min="1540" max="1794" width="9.140625" style="4"/>
    <col min="1795" max="1795" width="34.140625" style="4" customWidth="1"/>
    <col min="1796" max="2050" width="9.140625" style="4"/>
    <col min="2051" max="2051" width="34.140625" style="4" customWidth="1"/>
    <col min="2052" max="2306" width="9.140625" style="4"/>
    <col min="2307" max="2307" width="34.140625" style="4" customWidth="1"/>
    <col min="2308" max="2562" width="9.140625" style="4"/>
    <col min="2563" max="2563" width="34.140625" style="4" customWidth="1"/>
    <col min="2564" max="2818" width="9.140625" style="4"/>
    <col min="2819" max="2819" width="34.140625" style="4" customWidth="1"/>
    <col min="2820" max="3074" width="9.140625" style="4"/>
    <col min="3075" max="3075" width="34.140625" style="4" customWidth="1"/>
    <col min="3076" max="3330" width="9.140625" style="4"/>
    <col min="3331" max="3331" width="34.140625" style="4" customWidth="1"/>
    <col min="3332" max="3586" width="9.140625" style="4"/>
    <col min="3587" max="3587" width="34.140625" style="4" customWidth="1"/>
    <col min="3588" max="3842" width="9.140625" style="4"/>
    <col min="3843" max="3843" width="34.140625" style="4" customWidth="1"/>
    <col min="3844" max="4098" width="9.140625" style="4"/>
    <col min="4099" max="4099" width="34.140625" style="4" customWidth="1"/>
    <col min="4100" max="4354" width="9.140625" style="4"/>
    <col min="4355" max="4355" width="34.140625" style="4" customWidth="1"/>
    <col min="4356" max="4610" width="9.140625" style="4"/>
    <col min="4611" max="4611" width="34.140625" style="4" customWidth="1"/>
    <col min="4612" max="4866" width="9.140625" style="4"/>
    <col min="4867" max="4867" width="34.140625" style="4" customWidth="1"/>
    <col min="4868" max="5122" width="9.140625" style="4"/>
    <col min="5123" max="5123" width="34.140625" style="4" customWidth="1"/>
    <col min="5124" max="5378" width="9.140625" style="4"/>
    <col min="5379" max="5379" width="34.140625" style="4" customWidth="1"/>
    <col min="5380" max="5634" width="9.140625" style="4"/>
    <col min="5635" max="5635" width="34.140625" style="4" customWidth="1"/>
    <col min="5636" max="5890" width="9.140625" style="4"/>
    <col min="5891" max="5891" width="34.140625" style="4" customWidth="1"/>
    <col min="5892" max="6146" width="9.140625" style="4"/>
    <col min="6147" max="6147" width="34.140625" style="4" customWidth="1"/>
    <col min="6148" max="6402" width="9.140625" style="4"/>
    <col min="6403" max="6403" width="34.140625" style="4" customWidth="1"/>
    <col min="6404" max="6658" width="9.140625" style="4"/>
    <col min="6659" max="6659" width="34.140625" style="4" customWidth="1"/>
    <col min="6660" max="6914" width="9.140625" style="4"/>
    <col min="6915" max="6915" width="34.140625" style="4" customWidth="1"/>
    <col min="6916" max="7170" width="9.140625" style="4"/>
    <col min="7171" max="7171" width="34.140625" style="4" customWidth="1"/>
    <col min="7172" max="7426" width="9.140625" style="4"/>
    <col min="7427" max="7427" width="34.140625" style="4" customWidth="1"/>
    <col min="7428" max="7682" width="9.140625" style="4"/>
    <col min="7683" max="7683" width="34.140625" style="4" customWidth="1"/>
    <col min="7684" max="7938" width="9.140625" style="4"/>
    <col min="7939" max="7939" width="34.140625" style="4" customWidth="1"/>
    <col min="7940" max="8194" width="9.140625" style="4"/>
    <col min="8195" max="8195" width="34.140625" style="4" customWidth="1"/>
    <col min="8196" max="8450" width="9.140625" style="4"/>
    <col min="8451" max="8451" width="34.140625" style="4" customWidth="1"/>
    <col min="8452" max="8706" width="9.140625" style="4"/>
    <col min="8707" max="8707" width="34.140625" style="4" customWidth="1"/>
    <col min="8708" max="8962" width="9.140625" style="4"/>
    <col min="8963" max="8963" width="34.140625" style="4" customWidth="1"/>
    <col min="8964" max="9218" width="9.140625" style="4"/>
    <col min="9219" max="9219" width="34.140625" style="4" customWidth="1"/>
    <col min="9220" max="9474" width="9.140625" style="4"/>
    <col min="9475" max="9475" width="34.140625" style="4" customWidth="1"/>
    <col min="9476" max="9730" width="9.140625" style="4"/>
    <col min="9731" max="9731" width="34.140625" style="4" customWidth="1"/>
    <col min="9732" max="9986" width="9.140625" style="4"/>
    <col min="9987" max="9987" width="34.140625" style="4" customWidth="1"/>
    <col min="9988" max="10242" width="9.140625" style="4"/>
    <col min="10243" max="10243" width="34.140625" style="4" customWidth="1"/>
    <col min="10244" max="10498" width="9.140625" style="4"/>
    <col min="10499" max="10499" width="34.140625" style="4" customWidth="1"/>
    <col min="10500" max="10754" width="9.140625" style="4"/>
    <col min="10755" max="10755" width="34.140625" style="4" customWidth="1"/>
    <col min="10756" max="11010" width="9.140625" style="4"/>
    <col min="11011" max="11011" width="34.140625" style="4" customWidth="1"/>
    <col min="11012" max="11266" width="9.140625" style="4"/>
    <col min="11267" max="11267" width="34.140625" style="4" customWidth="1"/>
    <col min="11268" max="11522" width="9.140625" style="4"/>
    <col min="11523" max="11523" width="34.140625" style="4" customWidth="1"/>
    <col min="11524" max="11778" width="9.140625" style="4"/>
    <col min="11779" max="11779" width="34.140625" style="4" customWidth="1"/>
    <col min="11780" max="12034" width="9.140625" style="4"/>
    <col min="12035" max="12035" width="34.140625" style="4" customWidth="1"/>
    <col min="12036" max="12290" width="9.140625" style="4"/>
    <col min="12291" max="12291" width="34.140625" style="4" customWidth="1"/>
    <col min="12292" max="12546" width="9.140625" style="4"/>
    <col min="12547" max="12547" width="34.140625" style="4" customWidth="1"/>
    <col min="12548" max="12802" width="9.140625" style="4"/>
    <col min="12803" max="12803" width="34.140625" style="4" customWidth="1"/>
    <col min="12804" max="13058" width="9.140625" style="4"/>
    <col min="13059" max="13059" width="34.140625" style="4" customWidth="1"/>
    <col min="13060" max="13314" width="9.140625" style="4"/>
    <col min="13315" max="13315" width="34.140625" style="4" customWidth="1"/>
    <col min="13316" max="13570" width="9.140625" style="4"/>
    <col min="13571" max="13571" width="34.140625" style="4" customWidth="1"/>
    <col min="13572" max="13826" width="9.140625" style="4"/>
    <col min="13827" max="13827" width="34.140625" style="4" customWidth="1"/>
    <col min="13828" max="14082" width="9.140625" style="4"/>
    <col min="14083" max="14083" width="34.140625" style="4" customWidth="1"/>
    <col min="14084" max="14338" width="9.140625" style="4"/>
    <col min="14339" max="14339" width="34.140625" style="4" customWidth="1"/>
    <col min="14340" max="14594" width="9.140625" style="4"/>
    <col min="14595" max="14595" width="34.140625" style="4" customWidth="1"/>
    <col min="14596" max="14850" width="9.140625" style="4"/>
    <col min="14851" max="14851" width="34.140625" style="4" customWidth="1"/>
    <col min="14852" max="15106" width="9.140625" style="4"/>
    <col min="15107" max="15107" width="34.140625" style="4" customWidth="1"/>
    <col min="15108" max="15362" width="9.140625" style="4"/>
    <col min="15363" max="15363" width="34.140625" style="4" customWidth="1"/>
    <col min="15364" max="15618" width="9.140625" style="4"/>
    <col min="15619" max="15619" width="34.140625" style="4" customWidth="1"/>
    <col min="15620" max="15874" width="9.140625" style="4"/>
    <col min="15875" max="15875" width="34.140625" style="4" customWidth="1"/>
    <col min="15876" max="16130" width="9.140625" style="4"/>
    <col min="16131" max="16131" width="34.140625" style="4" customWidth="1"/>
    <col min="16132" max="16384" width="9.140625" style="4"/>
  </cols>
  <sheetData>
    <row r="1" spans="1:8" ht="15.75" x14ac:dyDescent="0.3">
      <c r="A1" s="21" t="s">
        <v>0</v>
      </c>
    </row>
    <row r="2" spans="1:8" ht="15.75" x14ac:dyDescent="0.3">
      <c r="A2" s="43" t="str">
        <f>Index!A3</f>
        <v>2014/15 FORECAST AND 2015/16 BUDGET</v>
      </c>
    </row>
    <row r="3" spans="1:8" ht="15.75" x14ac:dyDescent="0.3">
      <c r="A3" s="21" t="s">
        <v>116</v>
      </c>
      <c r="B3" s="7"/>
      <c r="C3" s="23"/>
      <c r="D3" s="10"/>
      <c r="E3" s="7"/>
    </row>
    <row r="4" spans="1:8" ht="15.75" x14ac:dyDescent="0.3">
      <c r="A4" s="21"/>
      <c r="B4" s="7"/>
      <c r="C4" s="23"/>
      <c r="D4" s="10"/>
      <c r="E4" s="7"/>
    </row>
    <row r="5" spans="1:8" x14ac:dyDescent="0.3">
      <c r="A5" s="7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x14ac:dyDescent="0.3">
      <c r="A6" s="11"/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x14ac:dyDescent="0.3">
      <c r="A7" s="11"/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x14ac:dyDescent="0.3">
      <c r="A8" s="11"/>
      <c r="B8" s="11"/>
      <c r="C8" s="24"/>
      <c r="D8" s="11"/>
      <c r="E8" s="11"/>
      <c r="F8" s="24"/>
      <c r="G8" s="24"/>
      <c r="H8" s="24"/>
    </row>
    <row r="9" spans="1:8" x14ac:dyDescent="0.3">
      <c r="A9" s="50" t="s">
        <v>227</v>
      </c>
      <c r="B9" s="11"/>
      <c r="C9" s="24"/>
      <c r="D9" s="11"/>
      <c r="E9" s="11"/>
      <c r="F9" s="24"/>
      <c r="G9" s="24"/>
      <c r="H9" s="24"/>
    </row>
    <row r="10" spans="1:8" x14ac:dyDescent="0.3">
      <c r="A10" s="50" t="s">
        <v>228</v>
      </c>
      <c r="B10" s="11"/>
      <c r="C10" s="24"/>
      <c r="D10" s="11"/>
      <c r="E10" s="11"/>
      <c r="F10" s="24"/>
      <c r="G10" s="24"/>
      <c r="H10" s="24"/>
    </row>
    <row r="11" spans="1:8" x14ac:dyDescent="0.3">
      <c r="A11" s="50" t="s">
        <v>229</v>
      </c>
      <c r="B11" s="11"/>
      <c r="C11" s="24"/>
      <c r="D11" s="11"/>
      <c r="E11" s="11"/>
      <c r="F11" s="24"/>
      <c r="G11" s="24"/>
      <c r="H11" s="24"/>
    </row>
    <row r="12" spans="1:8" x14ac:dyDescent="0.3">
      <c r="A12" s="50"/>
      <c r="B12" s="11"/>
      <c r="C12" s="24"/>
      <c r="D12" s="11"/>
      <c r="E12" s="11"/>
      <c r="F12" s="24"/>
      <c r="G12" s="24"/>
      <c r="H12" s="24"/>
    </row>
    <row r="13" spans="1:8" x14ac:dyDescent="0.3">
      <c r="A13" s="50" t="s">
        <v>232</v>
      </c>
      <c r="B13" s="11"/>
      <c r="C13" s="24"/>
      <c r="D13" s="11"/>
      <c r="E13" s="11"/>
      <c r="F13" s="24"/>
      <c r="G13" s="24"/>
      <c r="H13" s="24"/>
    </row>
    <row r="14" spans="1:8" x14ac:dyDescent="0.3">
      <c r="A14" s="50" t="s">
        <v>233</v>
      </c>
      <c r="B14" s="11"/>
      <c r="C14" s="24"/>
      <c r="D14" s="11"/>
      <c r="E14" s="11"/>
      <c r="F14" s="24"/>
      <c r="G14" s="24"/>
      <c r="H14" s="24"/>
    </row>
    <row r="15" spans="1:8" x14ac:dyDescent="0.3">
      <c r="A15" s="50"/>
      <c r="B15" s="11"/>
      <c r="C15" s="24"/>
      <c r="D15" s="11"/>
      <c r="E15" s="11"/>
      <c r="F15" s="24"/>
      <c r="G15" s="24"/>
      <c r="H15" s="24"/>
    </row>
    <row r="16" spans="1:8" x14ac:dyDescent="0.3">
      <c r="A16" s="8" t="s">
        <v>230</v>
      </c>
      <c r="B16" s="11"/>
      <c r="C16" s="13"/>
      <c r="D16" s="13"/>
      <c r="E16" s="5">
        <v>1800</v>
      </c>
      <c r="F16" s="6">
        <v>4200</v>
      </c>
      <c r="G16" s="6">
        <v>2500</v>
      </c>
      <c r="H16" s="6">
        <v>1500</v>
      </c>
    </row>
    <row r="17" spans="1:8" x14ac:dyDescent="0.3">
      <c r="A17" s="8" t="s">
        <v>160</v>
      </c>
      <c r="B17" s="11"/>
      <c r="C17" s="13"/>
      <c r="D17" s="13"/>
      <c r="E17" s="5"/>
      <c r="F17" s="6">
        <v>2000</v>
      </c>
      <c r="G17" s="6">
        <v>2000</v>
      </c>
      <c r="H17" s="6">
        <v>2000</v>
      </c>
    </row>
    <row r="18" spans="1:8" x14ac:dyDescent="0.3">
      <c r="A18" s="8" t="s">
        <v>231</v>
      </c>
      <c r="B18" s="11"/>
      <c r="C18" s="13"/>
      <c r="D18" s="13"/>
      <c r="E18" s="5">
        <v>-1537</v>
      </c>
      <c r="F18" s="6"/>
      <c r="G18" s="6"/>
    </row>
    <row r="19" spans="1:8" x14ac:dyDescent="0.3">
      <c r="A19" s="8" t="s">
        <v>120</v>
      </c>
      <c r="B19" s="11"/>
      <c r="C19" s="6">
        <v>500</v>
      </c>
      <c r="D19" s="13"/>
      <c r="E19" s="5">
        <v>-263</v>
      </c>
      <c r="F19" s="6">
        <v>500</v>
      </c>
      <c r="G19" s="6">
        <v>500</v>
      </c>
      <c r="H19" s="6">
        <v>500</v>
      </c>
    </row>
    <row r="20" spans="1:8" x14ac:dyDescent="0.3">
      <c r="A20" s="8" t="s">
        <v>117</v>
      </c>
      <c r="B20" s="11"/>
      <c r="C20" s="6">
        <v>2500</v>
      </c>
      <c r="D20" s="13"/>
      <c r="E20" s="5">
        <v>3500</v>
      </c>
      <c r="F20" s="6"/>
      <c r="G20" s="6">
        <v>1000</v>
      </c>
      <c r="H20" s="6">
        <v>1000</v>
      </c>
    </row>
    <row r="21" spans="1:8" x14ac:dyDescent="0.3">
      <c r="A21" s="8" t="s">
        <v>118</v>
      </c>
      <c r="B21" s="11"/>
      <c r="C21" s="6">
        <v>1000</v>
      </c>
      <c r="D21" s="13"/>
      <c r="E21" s="5"/>
      <c r="F21" s="6"/>
      <c r="G21" s="6"/>
    </row>
    <row r="22" spans="1:8" x14ac:dyDescent="0.3">
      <c r="A22" s="8" t="s">
        <v>119</v>
      </c>
      <c r="B22" s="11"/>
      <c r="C22" s="6">
        <v>500</v>
      </c>
      <c r="D22" s="13"/>
      <c r="E22" s="5"/>
      <c r="F22" s="6"/>
      <c r="G22" s="6"/>
    </row>
    <row r="23" spans="1:8" x14ac:dyDescent="0.3">
      <c r="A23" s="8" t="s">
        <v>121</v>
      </c>
      <c r="B23" s="11"/>
      <c r="C23" s="6">
        <v>500</v>
      </c>
      <c r="D23" s="13"/>
      <c r="E23" s="5"/>
      <c r="F23" s="6"/>
      <c r="G23" s="6"/>
    </row>
    <row r="24" spans="1:8" x14ac:dyDescent="0.3">
      <c r="A24" s="8" t="s">
        <v>161</v>
      </c>
      <c r="B24" s="11"/>
      <c r="C24" s="6"/>
      <c r="D24" s="13"/>
      <c r="E24" s="5">
        <v>1500</v>
      </c>
      <c r="F24" s="6">
        <v>1300</v>
      </c>
      <c r="G24" s="6">
        <v>1000</v>
      </c>
      <c r="H24" s="6">
        <v>1000</v>
      </c>
    </row>
    <row r="25" spans="1:8" x14ac:dyDescent="0.3">
      <c r="B25" s="11"/>
      <c r="C25" s="16">
        <f>SUM(C16:C24)</f>
        <v>5000</v>
      </c>
      <c r="D25" s="7"/>
      <c r="E25" s="15">
        <f>SUM(E16:E24)</f>
        <v>5000</v>
      </c>
      <c r="F25" s="16">
        <f t="shared" ref="F25:H25" si="0">SUM(F16:F24)</f>
        <v>8000</v>
      </c>
      <c r="G25" s="15">
        <f t="shared" si="0"/>
        <v>7000</v>
      </c>
      <c r="H25" s="15">
        <f t="shared" si="0"/>
        <v>6000</v>
      </c>
    </row>
    <row r="26" spans="1:8" x14ac:dyDescent="0.3">
      <c r="B26" s="7"/>
      <c r="C26" s="7"/>
      <c r="D26" s="7"/>
    </row>
    <row r="27" spans="1:8" x14ac:dyDescent="0.3">
      <c r="A27" s="8" t="s">
        <v>162</v>
      </c>
      <c r="C27" s="7"/>
      <c r="D27" s="7"/>
    </row>
    <row r="28" spans="1:8" x14ac:dyDescent="0.3">
      <c r="C28" s="7"/>
      <c r="D28" s="7"/>
    </row>
    <row r="29" spans="1:8" x14ac:dyDescent="0.3">
      <c r="A29" s="8" t="s">
        <v>235</v>
      </c>
      <c r="C29" s="7"/>
      <c r="D29" s="7"/>
    </row>
    <row r="30" spans="1:8" x14ac:dyDescent="0.3">
      <c r="C30" s="7"/>
      <c r="D30" s="7"/>
    </row>
    <row r="31" spans="1:8" x14ac:dyDescent="0.3">
      <c r="A31" s="8" t="s">
        <v>236</v>
      </c>
      <c r="C31" s="7"/>
      <c r="D31" s="7"/>
    </row>
    <row r="32" spans="1:8" x14ac:dyDescent="0.3">
      <c r="C32" s="7"/>
      <c r="D32" s="7"/>
    </row>
    <row r="33" spans="1:8" x14ac:dyDescent="0.3">
      <c r="A33" s="8" t="s">
        <v>237</v>
      </c>
      <c r="C33" s="7"/>
      <c r="D33" s="7"/>
      <c r="E33" s="5"/>
      <c r="F33" s="6">
        <v>10500</v>
      </c>
      <c r="G33" s="6">
        <v>15700</v>
      </c>
      <c r="H33" s="6">
        <v>17400</v>
      </c>
    </row>
    <row r="34" spans="1:8" x14ac:dyDescent="0.3">
      <c r="A34" s="8" t="s">
        <v>238</v>
      </c>
      <c r="C34" s="7"/>
      <c r="D34" s="7"/>
      <c r="E34" s="14"/>
      <c r="F34" s="37">
        <v>7000</v>
      </c>
      <c r="G34" s="37">
        <v>7000</v>
      </c>
      <c r="H34" s="37">
        <v>5000</v>
      </c>
    </row>
    <row r="35" spans="1:8" x14ac:dyDescent="0.3">
      <c r="A35" s="8" t="s">
        <v>239</v>
      </c>
      <c r="C35" s="7"/>
      <c r="D35" s="7"/>
      <c r="E35" s="6">
        <f>E33+E34</f>
        <v>0</v>
      </c>
      <c r="F35" s="6">
        <f>F33+F34</f>
        <v>17500</v>
      </c>
      <c r="G35" s="6">
        <f t="shared" ref="G35:H35" si="1">G33+G34</f>
        <v>22700</v>
      </c>
      <c r="H35" s="6">
        <f t="shared" si="1"/>
        <v>22400</v>
      </c>
    </row>
    <row r="36" spans="1:8" x14ac:dyDescent="0.3">
      <c r="A36" s="8" t="s">
        <v>240</v>
      </c>
      <c r="C36" s="7"/>
      <c r="D36" s="7"/>
      <c r="E36" s="5">
        <v>1800</v>
      </c>
      <c r="F36" s="6">
        <v>21700</v>
      </c>
      <c r="G36" s="6">
        <v>25200</v>
      </c>
      <c r="H36" s="6">
        <v>23900</v>
      </c>
    </row>
    <row r="37" spans="1:8" x14ac:dyDescent="0.3">
      <c r="A37" s="8" t="s">
        <v>241</v>
      </c>
      <c r="C37" s="7"/>
      <c r="D37" s="7"/>
      <c r="E37" s="15">
        <f>E35-E36</f>
        <v>-1800</v>
      </c>
      <c r="F37" s="15">
        <f t="shared" ref="F37:H37" si="2">F35-F36</f>
        <v>-4200</v>
      </c>
      <c r="G37" s="15">
        <f t="shared" si="2"/>
        <v>-2500</v>
      </c>
      <c r="H37" s="15">
        <f t="shared" si="2"/>
        <v>-1500</v>
      </c>
    </row>
    <row r="38" spans="1:8" x14ac:dyDescent="0.3">
      <c r="C38" s="7"/>
      <c r="D38" s="7"/>
    </row>
    <row r="39" spans="1:8" x14ac:dyDescent="0.3">
      <c r="A39" s="8" t="s">
        <v>163</v>
      </c>
      <c r="C39" s="7"/>
      <c r="D39" s="7"/>
    </row>
    <row r="40" spans="1:8" x14ac:dyDescent="0.3">
      <c r="A40" s="8" t="s">
        <v>168</v>
      </c>
      <c r="C40" s="7"/>
      <c r="D40" s="7"/>
    </row>
    <row r="41" spans="1:8" x14ac:dyDescent="0.3">
      <c r="A41" s="8" t="s">
        <v>164</v>
      </c>
      <c r="C41" s="7"/>
      <c r="D41" s="7"/>
    </row>
    <row r="42" spans="1:8" x14ac:dyDescent="0.3">
      <c r="C42" s="7"/>
      <c r="D42" s="7"/>
    </row>
    <row r="43" spans="1:8" x14ac:dyDescent="0.3">
      <c r="A43" s="8" t="s">
        <v>167</v>
      </c>
      <c r="C43" s="7"/>
      <c r="D43" s="7"/>
    </row>
    <row r="44" spans="1:8" x14ac:dyDescent="0.3">
      <c r="A44" s="8" t="s">
        <v>234</v>
      </c>
      <c r="C44" s="7"/>
      <c r="D44" s="7"/>
    </row>
    <row r="45" spans="1:8" x14ac:dyDescent="0.3">
      <c r="C45" s="7"/>
      <c r="D45" s="7"/>
    </row>
    <row r="46" spans="1:8" x14ac:dyDescent="0.3">
      <c r="A46" s="8" t="s">
        <v>169</v>
      </c>
      <c r="C46" s="7"/>
      <c r="D46" s="7"/>
    </row>
    <row r="47" spans="1:8" x14ac:dyDescent="0.3">
      <c r="C47" s="7"/>
      <c r="D47" s="7"/>
    </row>
    <row r="48" spans="1:8" x14ac:dyDescent="0.3">
      <c r="A48" s="8" t="s">
        <v>165</v>
      </c>
    </row>
    <row r="49" spans="1:1" x14ac:dyDescent="0.3">
      <c r="A49" s="8" t="s">
        <v>166</v>
      </c>
    </row>
  </sheetData>
  <pageMargins left="0.7" right="0.7" top="0.75" bottom="0.75" header="0.3" footer="0.3"/>
  <pageSetup paperSize="9" scale="78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5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:B18"/>
    </sheetView>
  </sheetViews>
  <sheetFormatPr defaultRowHeight="12.75" x14ac:dyDescent="0.2"/>
  <cols>
    <col min="1" max="1" width="34.140625" style="8" customWidth="1"/>
    <col min="2" max="5" width="9.7109375" style="8" customWidth="1"/>
    <col min="6" max="6" width="9.7109375" style="22" customWidth="1"/>
    <col min="7" max="7" width="9.7109375" style="8" customWidth="1"/>
    <col min="8" max="8" width="9.7109375" style="6" customWidth="1"/>
    <col min="9" max="9" width="9.7109375" style="8" customWidth="1"/>
    <col min="10" max="259" width="9.140625" style="8"/>
    <col min="260" max="260" width="34.140625" style="8" customWidth="1"/>
    <col min="261" max="515" width="9.140625" style="8"/>
    <col min="516" max="516" width="34.140625" style="8" customWidth="1"/>
    <col min="517" max="771" width="9.140625" style="8"/>
    <col min="772" max="772" width="34.140625" style="8" customWidth="1"/>
    <col min="773" max="1027" width="9.140625" style="8"/>
    <col min="1028" max="1028" width="34.140625" style="8" customWidth="1"/>
    <col min="1029" max="1283" width="9.140625" style="8"/>
    <col min="1284" max="1284" width="34.140625" style="8" customWidth="1"/>
    <col min="1285" max="1539" width="9.140625" style="8"/>
    <col min="1540" max="1540" width="34.140625" style="8" customWidth="1"/>
    <col min="1541" max="1795" width="9.140625" style="8"/>
    <col min="1796" max="1796" width="34.140625" style="8" customWidth="1"/>
    <col min="1797" max="2051" width="9.140625" style="8"/>
    <col min="2052" max="2052" width="34.140625" style="8" customWidth="1"/>
    <col min="2053" max="2307" width="9.140625" style="8"/>
    <col min="2308" max="2308" width="34.140625" style="8" customWidth="1"/>
    <col min="2309" max="2563" width="9.140625" style="8"/>
    <col min="2564" max="2564" width="34.140625" style="8" customWidth="1"/>
    <col min="2565" max="2819" width="9.140625" style="8"/>
    <col min="2820" max="2820" width="34.140625" style="8" customWidth="1"/>
    <col min="2821" max="3075" width="9.140625" style="8"/>
    <col min="3076" max="3076" width="34.140625" style="8" customWidth="1"/>
    <col min="3077" max="3331" width="9.140625" style="8"/>
    <col min="3332" max="3332" width="34.140625" style="8" customWidth="1"/>
    <col min="3333" max="3587" width="9.140625" style="8"/>
    <col min="3588" max="3588" width="34.140625" style="8" customWidth="1"/>
    <col min="3589" max="3843" width="9.140625" style="8"/>
    <col min="3844" max="3844" width="34.140625" style="8" customWidth="1"/>
    <col min="3845" max="4099" width="9.140625" style="8"/>
    <col min="4100" max="4100" width="34.140625" style="8" customWidth="1"/>
    <col min="4101" max="4355" width="9.140625" style="8"/>
    <col min="4356" max="4356" width="34.140625" style="8" customWidth="1"/>
    <col min="4357" max="4611" width="9.140625" style="8"/>
    <col min="4612" max="4612" width="34.140625" style="8" customWidth="1"/>
    <col min="4613" max="4867" width="9.140625" style="8"/>
    <col min="4868" max="4868" width="34.140625" style="8" customWidth="1"/>
    <col min="4869" max="5123" width="9.140625" style="8"/>
    <col min="5124" max="5124" width="34.140625" style="8" customWidth="1"/>
    <col min="5125" max="5379" width="9.140625" style="8"/>
    <col min="5380" max="5380" width="34.140625" style="8" customWidth="1"/>
    <col min="5381" max="5635" width="9.140625" style="8"/>
    <col min="5636" max="5636" width="34.140625" style="8" customWidth="1"/>
    <col min="5637" max="5891" width="9.140625" style="8"/>
    <col min="5892" max="5892" width="34.140625" style="8" customWidth="1"/>
    <col min="5893" max="6147" width="9.140625" style="8"/>
    <col min="6148" max="6148" width="34.140625" style="8" customWidth="1"/>
    <col min="6149" max="6403" width="9.140625" style="8"/>
    <col min="6404" max="6404" width="34.140625" style="8" customWidth="1"/>
    <col min="6405" max="6659" width="9.140625" style="8"/>
    <col min="6660" max="6660" width="34.140625" style="8" customWidth="1"/>
    <col min="6661" max="6915" width="9.140625" style="8"/>
    <col min="6916" max="6916" width="34.140625" style="8" customWidth="1"/>
    <col min="6917" max="7171" width="9.140625" style="8"/>
    <col min="7172" max="7172" width="34.140625" style="8" customWidth="1"/>
    <col min="7173" max="7427" width="9.140625" style="8"/>
    <col min="7428" max="7428" width="34.140625" style="8" customWidth="1"/>
    <col min="7429" max="7683" width="9.140625" style="8"/>
    <col min="7684" max="7684" width="34.140625" style="8" customWidth="1"/>
    <col min="7685" max="7939" width="9.140625" style="8"/>
    <col min="7940" max="7940" width="34.140625" style="8" customWidth="1"/>
    <col min="7941" max="8195" width="9.140625" style="8"/>
    <col min="8196" max="8196" width="34.140625" style="8" customWidth="1"/>
    <col min="8197" max="8451" width="9.140625" style="8"/>
    <col min="8452" max="8452" width="34.140625" style="8" customWidth="1"/>
    <col min="8453" max="8707" width="9.140625" style="8"/>
    <col min="8708" max="8708" width="34.140625" style="8" customWidth="1"/>
    <col min="8709" max="8963" width="9.140625" style="8"/>
    <col min="8964" max="8964" width="34.140625" style="8" customWidth="1"/>
    <col min="8965" max="9219" width="9.140625" style="8"/>
    <col min="9220" max="9220" width="34.140625" style="8" customWidth="1"/>
    <col min="9221" max="9475" width="9.140625" style="8"/>
    <col min="9476" max="9476" width="34.140625" style="8" customWidth="1"/>
    <col min="9477" max="9731" width="9.140625" style="8"/>
    <col min="9732" max="9732" width="34.140625" style="8" customWidth="1"/>
    <col min="9733" max="9987" width="9.140625" style="8"/>
    <col min="9988" max="9988" width="34.140625" style="8" customWidth="1"/>
    <col min="9989" max="10243" width="9.140625" style="8"/>
    <col min="10244" max="10244" width="34.140625" style="8" customWidth="1"/>
    <col min="10245" max="10499" width="9.140625" style="8"/>
    <col min="10500" max="10500" width="34.140625" style="8" customWidth="1"/>
    <col min="10501" max="10755" width="9.140625" style="8"/>
    <col min="10756" max="10756" width="34.140625" style="8" customWidth="1"/>
    <col min="10757" max="11011" width="9.140625" style="8"/>
    <col min="11012" max="11012" width="34.140625" style="8" customWidth="1"/>
    <col min="11013" max="11267" width="9.140625" style="8"/>
    <col min="11268" max="11268" width="34.140625" style="8" customWidth="1"/>
    <col min="11269" max="11523" width="9.140625" style="8"/>
    <col min="11524" max="11524" width="34.140625" style="8" customWidth="1"/>
    <col min="11525" max="11779" width="9.140625" style="8"/>
    <col min="11780" max="11780" width="34.140625" style="8" customWidth="1"/>
    <col min="11781" max="12035" width="9.140625" style="8"/>
    <col min="12036" max="12036" width="34.140625" style="8" customWidth="1"/>
    <col min="12037" max="12291" width="9.140625" style="8"/>
    <col min="12292" max="12292" width="34.140625" style="8" customWidth="1"/>
    <col min="12293" max="12547" width="9.140625" style="8"/>
    <col min="12548" max="12548" width="34.140625" style="8" customWidth="1"/>
    <col min="12549" max="12803" width="9.140625" style="8"/>
    <col min="12804" max="12804" width="34.140625" style="8" customWidth="1"/>
    <col min="12805" max="13059" width="9.140625" style="8"/>
    <col min="13060" max="13060" width="34.140625" style="8" customWidth="1"/>
    <col min="13061" max="13315" width="9.140625" style="8"/>
    <col min="13316" max="13316" width="34.140625" style="8" customWidth="1"/>
    <col min="13317" max="13571" width="9.140625" style="8"/>
    <col min="13572" max="13572" width="34.140625" style="8" customWidth="1"/>
    <col min="13573" max="13827" width="9.140625" style="8"/>
    <col min="13828" max="13828" width="34.140625" style="8" customWidth="1"/>
    <col min="13829" max="14083" width="9.140625" style="8"/>
    <col min="14084" max="14084" width="34.140625" style="8" customWidth="1"/>
    <col min="14085" max="14339" width="9.140625" style="8"/>
    <col min="14340" max="14340" width="34.140625" style="8" customWidth="1"/>
    <col min="14341" max="14595" width="9.140625" style="8"/>
    <col min="14596" max="14596" width="34.140625" style="8" customWidth="1"/>
    <col min="14597" max="14851" width="9.140625" style="8"/>
    <col min="14852" max="14852" width="34.140625" style="8" customWidth="1"/>
    <col min="14853" max="15107" width="9.140625" style="8"/>
    <col min="15108" max="15108" width="34.140625" style="8" customWidth="1"/>
    <col min="15109" max="15363" width="9.140625" style="8"/>
    <col min="15364" max="15364" width="34.140625" style="8" customWidth="1"/>
    <col min="15365" max="15619" width="9.140625" style="8"/>
    <col min="15620" max="15620" width="34.140625" style="8" customWidth="1"/>
    <col min="15621" max="15875" width="9.140625" style="8"/>
    <col min="15876" max="15876" width="34.140625" style="8" customWidth="1"/>
    <col min="15877" max="16131" width="9.140625" style="8"/>
    <col min="16132" max="16132" width="34.140625" style="8" customWidth="1"/>
    <col min="16133" max="16384" width="9.140625" style="8"/>
  </cols>
  <sheetData>
    <row r="1" spans="1:10" ht="15" x14ac:dyDescent="0.25">
      <c r="A1" s="21" t="s">
        <v>0</v>
      </c>
      <c r="B1" s="21"/>
      <c r="C1" s="21"/>
    </row>
    <row r="2" spans="1:10" ht="15" x14ac:dyDescent="0.25">
      <c r="A2" s="43" t="str">
        <f>Index!A3</f>
        <v>2014/15 FORECAST AND 2015/16 BUDGET</v>
      </c>
      <c r="B2" s="21"/>
      <c r="C2" s="21"/>
    </row>
    <row r="3" spans="1:10" ht="15" x14ac:dyDescent="0.25">
      <c r="A3" s="21" t="s">
        <v>73</v>
      </c>
      <c r="B3" s="21"/>
      <c r="C3" s="21"/>
      <c r="D3" s="7"/>
      <c r="E3" s="7"/>
    </row>
    <row r="4" spans="1:10" x14ac:dyDescent="0.2">
      <c r="A4" s="7"/>
      <c r="B4" s="7"/>
      <c r="C4" s="7"/>
      <c r="D4" s="7"/>
      <c r="E4" s="7"/>
    </row>
    <row r="5" spans="1:10" x14ac:dyDescent="0.2">
      <c r="A5" s="1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10" x14ac:dyDescent="0.2">
      <c r="A6" s="11"/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10" x14ac:dyDescent="0.2">
      <c r="A7" s="11"/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10" x14ac:dyDescent="0.2">
      <c r="A8" s="11"/>
      <c r="B8" s="11"/>
      <c r="C8" s="11"/>
      <c r="D8" s="11"/>
      <c r="E8" s="11"/>
    </row>
    <row r="9" spans="1:10" x14ac:dyDescent="0.2">
      <c r="A9" s="7" t="s">
        <v>7</v>
      </c>
      <c r="B9" s="13"/>
      <c r="C9" s="13"/>
      <c r="D9" s="13"/>
      <c r="E9" s="13"/>
      <c r="F9" s="6"/>
      <c r="G9" s="5"/>
    </row>
    <row r="10" spans="1:10" x14ac:dyDescent="0.2">
      <c r="B10" s="5"/>
      <c r="C10" s="5"/>
      <c r="D10" s="5"/>
      <c r="E10" s="5"/>
      <c r="F10" s="6"/>
      <c r="G10" s="6"/>
    </row>
    <row r="11" spans="1:10" x14ac:dyDescent="0.2">
      <c r="A11" s="8" t="s">
        <v>63</v>
      </c>
      <c r="B11" s="5">
        <v>12445.829999999998</v>
      </c>
      <c r="C11" s="6"/>
      <c r="D11" s="5"/>
      <c r="E11" s="5"/>
      <c r="F11" s="6">
        <v>11000</v>
      </c>
      <c r="G11" s="6"/>
      <c r="H11" s="6">
        <v>2500</v>
      </c>
    </row>
    <row r="12" spans="1:10" x14ac:dyDescent="0.2">
      <c r="A12" s="8" t="s">
        <v>64</v>
      </c>
      <c r="B12" s="5">
        <v>8884.0066666666662</v>
      </c>
      <c r="C12" s="6"/>
      <c r="D12" s="5"/>
      <c r="E12" s="5"/>
      <c r="F12" s="6"/>
      <c r="G12" s="6">
        <v>2500</v>
      </c>
      <c r="J12" s="49"/>
    </row>
    <row r="13" spans="1:10" x14ac:dyDescent="0.2">
      <c r="A13" s="8" t="s">
        <v>58</v>
      </c>
      <c r="B13" s="5"/>
      <c r="C13" s="6">
        <v>4000</v>
      </c>
      <c r="D13" s="5"/>
      <c r="E13" s="5">
        <v>0</v>
      </c>
      <c r="F13" s="6"/>
      <c r="G13" s="6"/>
    </row>
    <row r="14" spans="1:10" x14ac:dyDescent="0.2">
      <c r="A14" s="8" t="s">
        <v>68</v>
      </c>
      <c r="B14" s="5"/>
      <c r="C14" s="6"/>
      <c r="D14" s="5">
        <v>2500</v>
      </c>
      <c r="E14" s="5">
        <v>5000</v>
      </c>
      <c r="F14" s="6"/>
      <c r="G14" s="6"/>
      <c r="H14" s="6">
        <v>4000</v>
      </c>
    </row>
    <row r="15" spans="1:10" x14ac:dyDescent="0.2">
      <c r="A15" s="8" t="s">
        <v>106</v>
      </c>
      <c r="B15" s="5">
        <v>17412.199999999997</v>
      </c>
      <c r="C15" s="6">
        <v>9000</v>
      </c>
      <c r="D15" s="5">
        <v>3822.7</v>
      </c>
      <c r="E15" s="5">
        <v>9000</v>
      </c>
      <c r="F15" s="6">
        <v>12000</v>
      </c>
      <c r="G15" s="6">
        <v>12000</v>
      </c>
      <c r="H15" s="6">
        <v>12000</v>
      </c>
    </row>
    <row r="16" spans="1:10" x14ac:dyDescent="0.2">
      <c r="A16" s="8" t="s">
        <v>102</v>
      </c>
      <c r="B16" s="5"/>
      <c r="C16" s="6">
        <v>5000</v>
      </c>
      <c r="D16" s="5">
        <v>0</v>
      </c>
      <c r="E16" s="5"/>
      <c r="F16" s="6">
        <v>7500</v>
      </c>
      <c r="G16" s="6">
        <v>7500</v>
      </c>
      <c r="H16" s="6">
        <v>7500</v>
      </c>
    </row>
    <row r="17" spans="1:8" x14ac:dyDescent="0.2">
      <c r="A17" s="8" t="s">
        <v>139</v>
      </c>
      <c r="B17" s="5"/>
      <c r="C17" s="6"/>
      <c r="D17" s="5">
        <v>1500</v>
      </c>
      <c r="E17" s="5">
        <v>1500</v>
      </c>
      <c r="F17" s="6"/>
      <c r="G17" s="6"/>
    </row>
    <row r="18" spans="1:8" x14ac:dyDescent="0.2">
      <c r="A18" s="8" t="s">
        <v>97</v>
      </c>
      <c r="B18" s="5">
        <v>2304.503333333334</v>
      </c>
      <c r="C18" s="6">
        <v>500</v>
      </c>
      <c r="D18" s="5">
        <v>1999.9266666666667</v>
      </c>
      <c r="E18" s="5">
        <v>2000</v>
      </c>
      <c r="F18" s="6">
        <v>1000</v>
      </c>
      <c r="G18" s="6">
        <v>1000</v>
      </c>
      <c r="H18" s="6">
        <v>1000</v>
      </c>
    </row>
    <row r="19" spans="1:8" x14ac:dyDescent="0.2">
      <c r="A19" s="8" t="s">
        <v>2</v>
      </c>
      <c r="B19" s="5"/>
      <c r="C19" s="6"/>
      <c r="D19" s="5">
        <v>165</v>
      </c>
      <c r="E19" s="5"/>
      <c r="F19" s="6"/>
      <c r="G19" s="6"/>
    </row>
    <row r="20" spans="1:8" x14ac:dyDescent="0.2">
      <c r="B20" s="5"/>
      <c r="C20" s="6"/>
      <c r="D20" s="14"/>
      <c r="E20" s="14"/>
      <c r="F20" s="6"/>
      <c r="G20" s="6"/>
    </row>
    <row r="21" spans="1:8" x14ac:dyDescent="0.2">
      <c r="B21" s="16">
        <f t="shared" ref="B21:H21" si="0">SUM(B11:B20)</f>
        <v>41046.539999999994</v>
      </c>
      <c r="C21" s="16">
        <f t="shared" si="0"/>
        <v>18500</v>
      </c>
      <c r="D21" s="15">
        <f t="shared" si="0"/>
        <v>9987.626666666667</v>
      </c>
      <c r="E21" s="15">
        <f t="shared" si="0"/>
        <v>17500</v>
      </c>
      <c r="F21" s="16">
        <f t="shared" si="0"/>
        <v>31500</v>
      </c>
      <c r="G21" s="16">
        <f t="shared" si="0"/>
        <v>23000</v>
      </c>
      <c r="H21" s="16">
        <f t="shared" si="0"/>
        <v>27000</v>
      </c>
    </row>
    <row r="22" spans="1:8" x14ac:dyDescent="0.2">
      <c r="B22" s="5"/>
      <c r="C22" s="6"/>
      <c r="D22" s="5"/>
      <c r="E22" s="5"/>
      <c r="F22" s="6"/>
      <c r="G22" s="6"/>
    </row>
    <row r="23" spans="1:8" x14ac:dyDescent="0.2">
      <c r="A23" s="7" t="s">
        <v>9</v>
      </c>
      <c r="B23" s="13"/>
      <c r="C23" s="6"/>
      <c r="D23" s="5"/>
      <c r="E23" s="5"/>
      <c r="F23" s="6"/>
      <c r="G23" s="6"/>
    </row>
    <row r="24" spans="1:8" x14ac:dyDescent="0.2">
      <c r="B24" s="5"/>
      <c r="C24" s="6"/>
      <c r="D24" s="5"/>
      <c r="E24" s="5"/>
      <c r="F24" s="6"/>
      <c r="G24" s="6"/>
    </row>
    <row r="25" spans="1:8" x14ac:dyDescent="0.2">
      <c r="A25" s="8" t="s">
        <v>63</v>
      </c>
      <c r="B25" s="5">
        <v>33686.04</v>
      </c>
      <c r="C25" s="6"/>
      <c r="D25" s="5"/>
      <c r="E25" s="5"/>
      <c r="F25" s="6">
        <v>37500</v>
      </c>
      <c r="G25" s="6"/>
      <c r="H25" s="6">
        <v>37500</v>
      </c>
    </row>
    <row r="26" spans="1:8" x14ac:dyDescent="0.2">
      <c r="A26" s="8" t="s">
        <v>64</v>
      </c>
      <c r="B26" s="5">
        <v>31255.420000000002</v>
      </c>
      <c r="C26" s="6"/>
      <c r="D26" s="5"/>
      <c r="E26" s="5"/>
      <c r="F26" s="6"/>
      <c r="G26" s="6">
        <v>36000</v>
      </c>
    </row>
    <row r="27" spans="1:8" x14ac:dyDescent="0.2">
      <c r="A27" s="8" t="s">
        <v>58</v>
      </c>
      <c r="B27" s="5"/>
      <c r="C27" s="6">
        <v>4000</v>
      </c>
      <c r="D27" s="5">
        <v>0</v>
      </c>
      <c r="E27" s="5">
        <v>0</v>
      </c>
      <c r="F27" s="6"/>
      <c r="G27" s="6"/>
    </row>
    <row r="28" spans="1:8" x14ac:dyDescent="0.2">
      <c r="A28" s="8" t="s">
        <v>106</v>
      </c>
      <c r="B28" s="5">
        <v>18472.25</v>
      </c>
      <c r="C28" s="6">
        <v>11000</v>
      </c>
      <c r="D28" s="5">
        <v>4232.8500000000004</v>
      </c>
      <c r="E28" s="5">
        <v>11000</v>
      </c>
      <c r="F28" s="6">
        <v>14000</v>
      </c>
      <c r="G28" s="6">
        <v>14000</v>
      </c>
      <c r="H28" s="6">
        <v>14500</v>
      </c>
    </row>
    <row r="29" spans="1:8" x14ac:dyDescent="0.2">
      <c r="A29" s="8" t="s">
        <v>68</v>
      </c>
      <c r="B29" s="5"/>
      <c r="C29" s="6">
        <v>4000</v>
      </c>
      <c r="D29" s="5">
        <v>3000</v>
      </c>
      <c r="E29" s="5">
        <v>9000</v>
      </c>
      <c r="F29" s="6">
        <v>4000</v>
      </c>
      <c r="G29" s="6">
        <v>4000</v>
      </c>
      <c r="H29" s="6">
        <v>6000</v>
      </c>
    </row>
    <row r="30" spans="1:8" x14ac:dyDescent="0.2">
      <c r="A30" s="8" t="s">
        <v>102</v>
      </c>
      <c r="B30" s="5"/>
      <c r="C30" s="6">
        <v>7500</v>
      </c>
      <c r="D30" s="5">
        <v>0</v>
      </c>
      <c r="E30" s="5"/>
      <c r="F30" s="6">
        <v>7500</v>
      </c>
      <c r="G30" s="6">
        <v>7500</v>
      </c>
      <c r="H30" s="6">
        <v>7500</v>
      </c>
    </row>
    <row r="31" spans="1:8" x14ac:dyDescent="0.2">
      <c r="A31" s="8" t="s">
        <v>140</v>
      </c>
      <c r="B31" s="5"/>
      <c r="C31" s="6"/>
      <c r="D31" s="5">
        <v>1500</v>
      </c>
      <c r="E31" s="5">
        <v>1500</v>
      </c>
      <c r="F31" s="6"/>
      <c r="G31" s="6"/>
    </row>
    <row r="32" spans="1:8" x14ac:dyDescent="0.2">
      <c r="A32" s="8" t="s">
        <v>31</v>
      </c>
      <c r="B32" s="5">
        <v>300</v>
      </c>
      <c r="C32" s="6"/>
      <c r="D32" s="5">
        <v>0</v>
      </c>
      <c r="E32" s="5"/>
      <c r="F32" s="6"/>
      <c r="G32" s="6"/>
    </row>
    <row r="33" spans="1:8" x14ac:dyDescent="0.2">
      <c r="A33" s="8" t="s">
        <v>55</v>
      </c>
      <c r="B33" s="38">
        <v>1768.9833333333336</v>
      </c>
      <c r="C33" s="6">
        <v>1875</v>
      </c>
      <c r="D33" s="38">
        <v>1622.8266666666668</v>
      </c>
      <c r="E33" s="38">
        <v>1623</v>
      </c>
      <c r="F33" s="6">
        <v>1623</v>
      </c>
      <c r="G33" s="6">
        <v>1623</v>
      </c>
      <c r="H33" s="6">
        <v>1623</v>
      </c>
    </row>
    <row r="34" spans="1:8" x14ac:dyDescent="0.2">
      <c r="A34" s="8" t="s">
        <v>67</v>
      </c>
      <c r="B34" s="38">
        <v>2299.7299999999996</v>
      </c>
      <c r="C34" s="6">
        <v>250</v>
      </c>
      <c r="D34" s="5">
        <v>1075.8800000000001</v>
      </c>
      <c r="E34" s="5">
        <v>1000</v>
      </c>
      <c r="F34" s="6">
        <v>1000</v>
      </c>
      <c r="G34" s="6">
        <v>1000</v>
      </c>
      <c r="H34" s="6">
        <v>1000</v>
      </c>
    </row>
    <row r="35" spans="1:8" x14ac:dyDescent="0.2">
      <c r="A35" s="8" t="s">
        <v>132</v>
      </c>
      <c r="B35" s="38"/>
      <c r="C35" s="6"/>
      <c r="D35" s="5"/>
      <c r="E35" s="5"/>
      <c r="F35" s="6"/>
      <c r="G35" s="6"/>
    </row>
    <row r="36" spans="1:8" x14ac:dyDescent="0.2">
      <c r="B36" s="5"/>
      <c r="C36" s="6"/>
      <c r="D36" s="14"/>
      <c r="E36" s="14"/>
      <c r="F36" s="6"/>
      <c r="G36" s="6"/>
    </row>
    <row r="37" spans="1:8" x14ac:dyDescent="0.2">
      <c r="B37" s="15">
        <f t="shared" ref="B37:H37" si="1">SUM(B25:B35)</f>
        <v>87782.42333333334</v>
      </c>
      <c r="C37" s="16">
        <f t="shared" si="1"/>
        <v>28625</v>
      </c>
      <c r="D37" s="15">
        <f t="shared" si="1"/>
        <v>11431.556666666667</v>
      </c>
      <c r="E37" s="15">
        <f t="shared" si="1"/>
        <v>24123</v>
      </c>
      <c r="F37" s="16">
        <f t="shared" si="1"/>
        <v>65623</v>
      </c>
      <c r="G37" s="16">
        <f t="shared" si="1"/>
        <v>64123</v>
      </c>
      <c r="H37" s="16">
        <f t="shared" si="1"/>
        <v>68123</v>
      </c>
    </row>
    <row r="38" spans="1:8" x14ac:dyDescent="0.2">
      <c r="B38" s="18"/>
      <c r="C38" s="18"/>
      <c r="D38" s="17"/>
      <c r="E38" s="17"/>
      <c r="F38" s="18"/>
      <c r="G38" s="18"/>
      <c r="H38" s="18"/>
    </row>
    <row r="39" spans="1:8" x14ac:dyDescent="0.2">
      <c r="B39" s="6"/>
      <c r="C39" s="6"/>
      <c r="D39" s="14"/>
      <c r="E39" s="5"/>
      <c r="F39" s="6"/>
      <c r="G39" s="6"/>
    </row>
    <row r="40" spans="1:8" ht="13.5" thickBot="1" x14ac:dyDescent="0.25">
      <c r="A40" s="7" t="s">
        <v>18</v>
      </c>
      <c r="B40" s="19">
        <f t="shared" ref="B40:H40" si="2">B21-B37</f>
        <v>-46735.883333333346</v>
      </c>
      <c r="C40" s="20">
        <f t="shared" si="2"/>
        <v>-10125</v>
      </c>
      <c r="D40" s="19">
        <f t="shared" si="2"/>
        <v>-1443.9300000000003</v>
      </c>
      <c r="E40" s="19">
        <f t="shared" si="2"/>
        <v>-6623</v>
      </c>
      <c r="F40" s="20">
        <f t="shared" si="2"/>
        <v>-34123</v>
      </c>
      <c r="G40" s="20">
        <f t="shared" si="2"/>
        <v>-41123</v>
      </c>
      <c r="H40" s="20">
        <f t="shared" si="2"/>
        <v>-41123</v>
      </c>
    </row>
    <row r="41" spans="1:8" ht="13.5" thickTop="1" x14ac:dyDescent="0.2">
      <c r="B41" s="5"/>
      <c r="C41" s="5"/>
      <c r="D41" s="5"/>
      <c r="E41" s="5"/>
      <c r="F41" s="6"/>
      <c r="G41" s="6"/>
    </row>
    <row r="42" spans="1:8" x14ac:dyDescent="0.2">
      <c r="A42" s="7" t="s">
        <v>65</v>
      </c>
      <c r="B42" s="5"/>
      <c r="C42" s="5"/>
      <c r="D42" s="5"/>
      <c r="E42" s="5"/>
      <c r="F42" s="6"/>
      <c r="G42" s="5"/>
    </row>
    <row r="43" spans="1:8" x14ac:dyDescent="0.2">
      <c r="B43" s="5"/>
      <c r="C43" s="5"/>
      <c r="D43" s="5"/>
      <c r="E43" s="5"/>
      <c r="F43" s="6"/>
      <c r="G43" s="5"/>
    </row>
    <row r="44" spans="1:8" x14ac:dyDescent="0.2">
      <c r="A44" s="8" t="s">
        <v>151</v>
      </c>
    </row>
    <row r="45" spans="1:8" x14ac:dyDescent="0.2">
      <c r="A45" s="49" t="s">
        <v>152</v>
      </c>
      <c r="B45" s="49"/>
      <c r="C45" s="49"/>
      <c r="D45" s="49"/>
    </row>
    <row r="46" spans="1:8" x14ac:dyDescent="0.2">
      <c r="A46" s="8" t="s">
        <v>154</v>
      </c>
    </row>
    <row r="47" spans="1:8" x14ac:dyDescent="0.2">
      <c r="A47" s="8" t="s">
        <v>153</v>
      </c>
    </row>
    <row r="49" spans="1:1" x14ac:dyDescent="0.2">
      <c r="A49" s="8" t="s">
        <v>203</v>
      </c>
    </row>
    <row r="50" spans="1:1" x14ac:dyDescent="0.2">
      <c r="A50" s="8" t="s">
        <v>215</v>
      </c>
    </row>
    <row r="51" spans="1:1" x14ac:dyDescent="0.2">
      <c r="A51" s="8" t="s">
        <v>204</v>
      </c>
    </row>
    <row r="52" spans="1:1" x14ac:dyDescent="0.2">
      <c r="A52" s="8" t="s">
        <v>155</v>
      </c>
    </row>
    <row r="53" spans="1:1" x14ac:dyDescent="0.2">
      <c r="A53" s="8" t="s">
        <v>156</v>
      </c>
    </row>
    <row r="54" spans="1:1" x14ac:dyDescent="0.2">
      <c r="A54" s="8" t="s">
        <v>157</v>
      </c>
    </row>
    <row r="56" spans="1:1" x14ac:dyDescent="0.2">
      <c r="A56" s="8" t="s">
        <v>159</v>
      </c>
    </row>
    <row r="57" spans="1:1" x14ac:dyDescent="0.2">
      <c r="A57" s="8" t="s">
        <v>158</v>
      </c>
    </row>
    <row r="59" spans="1:1" x14ac:dyDescent="0.2">
      <c r="A59" s="8" t="s">
        <v>216</v>
      </c>
    </row>
  </sheetData>
  <pageMargins left="0.7" right="0.7" top="0.75" bottom="0.75" header="0.3" footer="0.3"/>
  <pageSetup paperSize="9" scale="78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67"/>
  <sheetViews>
    <sheetView topLeftCell="A3" workbookViewId="0">
      <pane xSplit="1" ySplit="5" topLeftCell="B8" activePane="bottomRight" state="frozen"/>
      <selection activeCell="A3" sqref="A3"/>
      <selection pane="topRight" activeCell="B3" sqref="B3"/>
      <selection pane="bottomLeft" activeCell="A8" sqref="A8"/>
      <selection pane="bottomRight" activeCell="B11" sqref="B11:B17"/>
    </sheetView>
  </sheetViews>
  <sheetFormatPr defaultRowHeight="15" customHeight="1" x14ac:dyDescent="0.25"/>
  <cols>
    <col min="1" max="1" width="34.140625" customWidth="1"/>
    <col min="2" max="4" width="9.7109375" customWidth="1"/>
    <col min="5" max="5" width="9.7109375" style="2" customWidth="1"/>
    <col min="6" max="7" width="9.7109375" style="36" customWidth="1"/>
    <col min="8" max="8" width="9.7109375" style="3" customWidth="1"/>
    <col min="258" max="258" width="34.140625" customWidth="1"/>
    <col min="514" max="514" width="34.140625" customWidth="1"/>
    <col min="770" max="770" width="34.140625" customWidth="1"/>
    <col min="1026" max="1026" width="34.140625" customWidth="1"/>
    <col min="1282" max="1282" width="34.140625" customWidth="1"/>
    <col min="1538" max="1538" width="34.140625" customWidth="1"/>
    <col min="1794" max="1794" width="34.140625" customWidth="1"/>
    <col min="2050" max="2050" width="34.140625" customWidth="1"/>
    <col min="2306" max="2306" width="34.140625" customWidth="1"/>
    <col min="2562" max="2562" width="34.140625" customWidth="1"/>
    <col min="2818" max="2818" width="34.140625" customWidth="1"/>
    <col min="3074" max="3074" width="34.140625" customWidth="1"/>
    <col min="3330" max="3330" width="34.140625" customWidth="1"/>
    <col min="3586" max="3586" width="34.140625" customWidth="1"/>
    <col min="3842" max="3842" width="34.140625" customWidth="1"/>
    <col min="4098" max="4098" width="34.140625" customWidth="1"/>
    <col min="4354" max="4354" width="34.140625" customWidth="1"/>
    <col min="4610" max="4610" width="34.140625" customWidth="1"/>
    <col min="4866" max="4866" width="34.140625" customWidth="1"/>
    <col min="5122" max="5122" width="34.140625" customWidth="1"/>
    <col min="5378" max="5378" width="34.140625" customWidth="1"/>
    <col min="5634" max="5634" width="34.140625" customWidth="1"/>
    <col min="5890" max="5890" width="34.140625" customWidth="1"/>
    <col min="6146" max="6146" width="34.140625" customWidth="1"/>
    <col min="6402" max="6402" width="34.140625" customWidth="1"/>
    <col min="6658" max="6658" width="34.140625" customWidth="1"/>
    <col min="6914" max="6914" width="34.140625" customWidth="1"/>
    <col min="7170" max="7170" width="34.140625" customWidth="1"/>
    <col min="7426" max="7426" width="34.140625" customWidth="1"/>
    <col min="7682" max="7682" width="34.140625" customWidth="1"/>
    <col min="7938" max="7938" width="34.140625" customWidth="1"/>
    <col min="8194" max="8194" width="34.140625" customWidth="1"/>
    <col min="8450" max="8450" width="34.140625" customWidth="1"/>
    <col min="8706" max="8706" width="34.140625" customWidth="1"/>
    <col min="8962" max="8962" width="34.140625" customWidth="1"/>
    <col min="9218" max="9218" width="34.140625" customWidth="1"/>
    <col min="9474" max="9474" width="34.140625" customWidth="1"/>
    <col min="9730" max="9730" width="34.140625" customWidth="1"/>
    <col min="9986" max="9986" width="34.140625" customWidth="1"/>
    <col min="10242" max="10242" width="34.140625" customWidth="1"/>
    <col min="10498" max="10498" width="34.140625" customWidth="1"/>
    <col min="10754" max="10754" width="34.140625" customWidth="1"/>
    <col min="11010" max="11010" width="34.140625" customWidth="1"/>
    <col min="11266" max="11266" width="34.140625" customWidth="1"/>
    <col min="11522" max="11522" width="34.140625" customWidth="1"/>
    <col min="11778" max="11778" width="34.140625" customWidth="1"/>
    <col min="12034" max="12034" width="34.140625" customWidth="1"/>
    <col min="12290" max="12290" width="34.140625" customWidth="1"/>
    <col min="12546" max="12546" width="34.140625" customWidth="1"/>
    <col min="12802" max="12802" width="34.140625" customWidth="1"/>
    <col min="13058" max="13058" width="34.140625" customWidth="1"/>
    <col min="13314" max="13314" width="34.140625" customWidth="1"/>
    <col min="13570" max="13570" width="34.140625" customWidth="1"/>
    <col min="13826" max="13826" width="34.140625" customWidth="1"/>
    <col min="14082" max="14082" width="34.140625" customWidth="1"/>
    <col min="14338" max="14338" width="34.140625" customWidth="1"/>
    <col min="14594" max="14594" width="34.140625" customWidth="1"/>
    <col min="14850" max="14850" width="34.140625" customWidth="1"/>
    <col min="15106" max="15106" width="34.140625" customWidth="1"/>
    <col min="15362" max="15362" width="34.140625" customWidth="1"/>
    <col min="15618" max="15618" width="34.140625" customWidth="1"/>
    <col min="15874" max="15874" width="34.140625" customWidth="1"/>
    <col min="16130" max="16130" width="34.140625" customWidth="1"/>
  </cols>
  <sheetData>
    <row r="1" spans="1:8" s="26" customFormat="1" ht="15" customHeight="1" x14ac:dyDescent="0.25">
      <c r="A1" s="21" t="s">
        <v>0</v>
      </c>
      <c r="B1" s="21"/>
      <c r="C1" s="21"/>
      <c r="E1" s="27"/>
      <c r="F1" s="31"/>
      <c r="G1" s="31"/>
      <c r="H1" s="28"/>
    </row>
    <row r="2" spans="1:8" s="26" customFormat="1" ht="15" customHeight="1" x14ac:dyDescent="0.25">
      <c r="A2" s="43" t="s">
        <v>80</v>
      </c>
      <c r="B2" s="21"/>
      <c r="C2" s="21"/>
      <c r="E2" s="27"/>
      <c r="F2" s="31"/>
      <c r="G2" s="31"/>
      <c r="H2" s="28"/>
    </row>
    <row r="3" spans="1:8" s="26" customFormat="1" ht="15" customHeight="1" x14ac:dyDescent="0.25">
      <c r="A3" s="21" t="s">
        <v>74</v>
      </c>
      <c r="B3" s="21"/>
      <c r="C3" s="21"/>
      <c r="D3" s="21"/>
      <c r="E3" s="27"/>
      <c r="F3" s="31"/>
      <c r="G3" s="31"/>
      <c r="H3" s="28"/>
    </row>
    <row r="4" spans="1:8" s="26" customFormat="1" ht="15" customHeight="1" x14ac:dyDescent="0.25">
      <c r="A4" s="21"/>
      <c r="B4" s="21"/>
      <c r="C4" s="21"/>
      <c r="D4" s="21"/>
      <c r="E4" s="27"/>
      <c r="F4" s="31"/>
      <c r="G4" s="31"/>
      <c r="H4" s="28"/>
    </row>
    <row r="5" spans="1:8" ht="15" customHeight="1" x14ac:dyDescent="0.25">
      <c r="A5" s="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s="8" customFormat="1" ht="15" customHeight="1" x14ac:dyDescent="0.2">
      <c r="A6" s="11"/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s="8" customFormat="1" ht="15" customHeight="1" x14ac:dyDescent="0.2">
      <c r="A7" s="11"/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s="8" customFormat="1" ht="15" customHeight="1" x14ac:dyDescent="0.2">
      <c r="A8" s="11"/>
      <c r="B8" s="11"/>
      <c r="C8" s="24"/>
      <c r="D8" s="11"/>
      <c r="E8" s="11"/>
      <c r="F8" s="24"/>
      <c r="G8" s="24"/>
      <c r="H8" s="24"/>
    </row>
    <row r="9" spans="1:8" s="8" customFormat="1" ht="15" customHeight="1" x14ac:dyDescent="0.2">
      <c r="A9" s="7" t="s">
        <v>7</v>
      </c>
      <c r="B9" s="7"/>
      <c r="C9" s="7"/>
      <c r="D9" s="13"/>
      <c r="E9" s="5"/>
      <c r="F9" s="22"/>
      <c r="G9" s="22"/>
      <c r="H9" s="6"/>
    </row>
    <row r="10" spans="1:8" s="8" customFormat="1" ht="15" customHeight="1" x14ac:dyDescent="0.2">
      <c r="D10" s="5"/>
      <c r="E10" s="5"/>
      <c r="F10" s="22"/>
      <c r="G10" s="22"/>
      <c r="H10" s="6"/>
    </row>
    <row r="11" spans="1:8" s="8" customFormat="1" ht="15" customHeight="1" x14ac:dyDescent="0.2">
      <c r="A11" s="8" t="s">
        <v>3</v>
      </c>
      <c r="B11" s="5">
        <v>32299.996666666684</v>
      </c>
      <c r="C11" s="6">
        <v>31000</v>
      </c>
      <c r="D11" s="5">
        <v>2531.1633333333334</v>
      </c>
      <c r="E11" s="5">
        <v>44500</v>
      </c>
      <c r="F11" s="6">
        <v>31000</v>
      </c>
      <c r="G11" s="6">
        <v>31000</v>
      </c>
      <c r="H11" s="6">
        <v>31000</v>
      </c>
    </row>
    <row r="12" spans="1:8" s="8" customFormat="1" ht="15" customHeight="1" x14ac:dyDescent="0.2">
      <c r="A12" s="8" t="s">
        <v>2</v>
      </c>
      <c r="B12" s="5">
        <v>534.20000000000005</v>
      </c>
      <c r="C12" s="6">
        <v>5000</v>
      </c>
      <c r="D12" s="5">
        <v>7.47</v>
      </c>
      <c r="E12" s="5">
        <v>500</v>
      </c>
      <c r="F12" s="6">
        <v>5000</v>
      </c>
      <c r="G12" s="6">
        <v>5000</v>
      </c>
      <c r="H12" s="6">
        <v>5000</v>
      </c>
    </row>
    <row r="13" spans="1:8" s="8" customFormat="1" ht="15" customHeight="1" x14ac:dyDescent="0.2">
      <c r="A13" s="8" t="s">
        <v>32</v>
      </c>
      <c r="B13" s="5">
        <v>10000</v>
      </c>
      <c r="C13" s="6"/>
      <c r="D13" s="5">
        <v>0</v>
      </c>
      <c r="E13" s="5"/>
      <c r="F13" s="6"/>
      <c r="G13" s="6"/>
      <c r="H13" s="6"/>
    </row>
    <row r="14" spans="1:8" s="8" customFormat="1" ht="15" customHeight="1" x14ac:dyDescent="0.2">
      <c r="A14" s="8" t="s">
        <v>59</v>
      </c>
      <c r="B14" s="5">
        <v>12000</v>
      </c>
      <c r="C14" s="6">
        <v>12000</v>
      </c>
      <c r="D14" s="5">
        <v>0</v>
      </c>
      <c r="E14" s="5">
        <v>12000</v>
      </c>
      <c r="F14" s="6">
        <v>12000</v>
      </c>
      <c r="G14" s="6">
        <v>12000</v>
      </c>
      <c r="H14" s="6">
        <v>12000</v>
      </c>
    </row>
    <row r="15" spans="1:8" s="8" customFormat="1" ht="15" customHeight="1" x14ac:dyDescent="0.2">
      <c r="A15" s="8" t="s">
        <v>6</v>
      </c>
      <c r="B15" s="5">
        <v>2000</v>
      </c>
      <c r="C15" s="6">
        <v>2000</v>
      </c>
      <c r="D15" s="5">
        <v>0</v>
      </c>
      <c r="E15" s="5">
        <v>1500</v>
      </c>
      <c r="F15" s="6">
        <v>1500</v>
      </c>
      <c r="G15" s="6">
        <v>1500</v>
      </c>
      <c r="H15" s="6">
        <v>1500</v>
      </c>
    </row>
    <row r="16" spans="1:8" s="8" customFormat="1" ht="15" customHeight="1" x14ac:dyDescent="0.2">
      <c r="A16" s="8" t="s">
        <v>130</v>
      </c>
      <c r="B16" s="5">
        <v>6375</v>
      </c>
      <c r="C16" s="6"/>
      <c r="D16" s="5">
        <v>0</v>
      </c>
      <c r="E16" s="5">
        <v>3000</v>
      </c>
      <c r="F16" s="6"/>
      <c r="G16" s="6"/>
      <c r="H16" s="6"/>
    </row>
    <row r="17" spans="1:8" s="8" customFormat="1" ht="15" customHeight="1" x14ac:dyDescent="0.2">
      <c r="A17" s="8" t="s">
        <v>28</v>
      </c>
      <c r="B17" s="5">
        <v>1665.4999999999995</v>
      </c>
      <c r="C17" s="6"/>
      <c r="D17" s="5">
        <v>6.6666666666677088E-3</v>
      </c>
      <c r="E17" s="5">
        <v>1000</v>
      </c>
      <c r="F17" s="6"/>
      <c r="G17" s="6"/>
      <c r="H17" s="6"/>
    </row>
    <row r="18" spans="1:8" s="8" customFormat="1" ht="15" customHeight="1" x14ac:dyDescent="0.2">
      <c r="B18" s="5"/>
      <c r="C18" s="6"/>
      <c r="D18" s="14"/>
      <c r="E18" s="5"/>
      <c r="F18" s="6"/>
      <c r="G18" s="6"/>
      <c r="H18" s="6"/>
    </row>
    <row r="19" spans="1:8" s="8" customFormat="1" ht="15" customHeight="1" x14ac:dyDescent="0.2">
      <c r="B19" s="15">
        <f t="shared" ref="B19:H19" si="0">SUM(B11:B17)</f>
        <v>64874.696666666685</v>
      </c>
      <c r="C19" s="16">
        <f t="shared" si="0"/>
        <v>50000</v>
      </c>
      <c r="D19" s="14">
        <f t="shared" si="0"/>
        <v>2538.64</v>
      </c>
      <c r="E19" s="15">
        <f t="shared" si="0"/>
        <v>62500</v>
      </c>
      <c r="F19" s="16">
        <f t="shared" si="0"/>
        <v>49500</v>
      </c>
      <c r="G19" s="16">
        <f t="shared" si="0"/>
        <v>49500</v>
      </c>
      <c r="H19" s="16">
        <f t="shared" si="0"/>
        <v>49500</v>
      </c>
    </row>
    <row r="20" spans="1:8" s="8" customFormat="1" ht="15" customHeight="1" x14ac:dyDescent="0.2">
      <c r="B20" s="5"/>
      <c r="C20" s="6"/>
      <c r="D20" s="5"/>
      <c r="E20" s="5"/>
      <c r="F20" s="6"/>
      <c r="G20" s="6"/>
      <c r="H20" s="6"/>
    </row>
    <row r="21" spans="1:8" s="8" customFormat="1" ht="15" customHeight="1" x14ac:dyDescent="0.2">
      <c r="A21" s="7" t="s">
        <v>9</v>
      </c>
      <c r="B21" s="5"/>
      <c r="C21" s="6"/>
      <c r="D21" s="5"/>
      <c r="E21" s="5"/>
      <c r="F21" s="6"/>
      <c r="G21" s="6"/>
      <c r="H21" s="6"/>
    </row>
    <row r="22" spans="1:8" s="8" customFormat="1" ht="15" customHeight="1" x14ac:dyDescent="0.2">
      <c r="B22" s="5"/>
      <c r="C22" s="6"/>
      <c r="D22" s="5"/>
      <c r="E22" s="5"/>
      <c r="F22" s="6"/>
      <c r="G22" s="6"/>
      <c r="H22" s="6"/>
    </row>
    <row r="23" spans="1:8" s="8" customFormat="1" ht="15" customHeight="1" x14ac:dyDescent="0.2">
      <c r="A23" s="8" t="s">
        <v>33</v>
      </c>
      <c r="B23" s="5">
        <v>25683.98</v>
      </c>
      <c r="C23" s="6">
        <v>25000</v>
      </c>
      <c r="D23" s="5"/>
      <c r="E23" s="5">
        <v>25450</v>
      </c>
      <c r="F23" s="6">
        <v>24500</v>
      </c>
      <c r="G23" s="6">
        <v>24500</v>
      </c>
      <c r="H23" s="6">
        <v>24500</v>
      </c>
    </row>
    <row r="24" spans="1:8" s="8" customFormat="1" ht="15" customHeight="1" x14ac:dyDescent="0.2">
      <c r="A24" s="8" t="s">
        <v>34</v>
      </c>
      <c r="B24" s="5">
        <v>4000</v>
      </c>
      <c r="C24" s="6">
        <v>5000</v>
      </c>
      <c r="D24" s="5"/>
      <c r="E24" s="5">
        <v>4583</v>
      </c>
      <c r="F24" s="6">
        <v>5000</v>
      </c>
      <c r="G24" s="6">
        <v>5000</v>
      </c>
      <c r="H24" s="6">
        <v>5000</v>
      </c>
    </row>
    <row r="25" spans="1:8" s="8" customFormat="1" ht="15" customHeight="1" x14ac:dyDescent="0.2">
      <c r="A25" s="8" t="s">
        <v>130</v>
      </c>
      <c r="B25" s="5">
        <v>9384.69</v>
      </c>
      <c r="C25" s="6"/>
      <c r="D25" s="5"/>
      <c r="E25" s="5"/>
      <c r="F25" s="6"/>
      <c r="G25" s="6"/>
      <c r="H25" s="6"/>
    </row>
    <row r="26" spans="1:8" s="8" customFormat="1" ht="15" customHeight="1" x14ac:dyDescent="0.2">
      <c r="A26" s="8" t="s">
        <v>35</v>
      </c>
      <c r="B26" s="5">
        <v>8449.17</v>
      </c>
      <c r="C26" s="6">
        <v>9800</v>
      </c>
      <c r="D26" s="5"/>
      <c r="E26" s="5">
        <v>15000</v>
      </c>
      <c r="F26" s="6">
        <v>9800</v>
      </c>
      <c r="G26" s="6">
        <v>9800</v>
      </c>
      <c r="H26" s="6">
        <v>9800</v>
      </c>
    </row>
    <row r="27" spans="1:8" s="8" customFormat="1" ht="15" customHeight="1" x14ac:dyDescent="0.2">
      <c r="A27" s="8" t="s">
        <v>141</v>
      </c>
      <c r="B27" s="5">
        <v>2010</v>
      </c>
      <c r="C27" s="6"/>
      <c r="D27" s="5"/>
      <c r="E27" s="5">
        <v>1500</v>
      </c>
      <c r="F27" s="6"/>
      <c r="G27" s="6"/>
      <c r="H27" s="6"/>
    </row>
    <row r="28" spans="1:8" s="8" customFormat="1" ht="15" customHeight="1" x14ac:dyDescent="0.2">
      <c r="A28" s="8" t="s">
        <v>122</v>
      </c>
      <c r="B28" s="5">
        <v>3324.3</v>
      </c>
      <c r="C28" s="6">
        <v>2000</v>
      </c>
      <c r="D28" s="5"/>
      <c r="E28" s="5">
        <v>4000</v>
      </c>
      <c r="F28" s="6">
        <v>2000</v>
      </c>
      <c r="G28" s="6">
        <v>2000</v>
      </c>
      <c r="H28" s="6">
        <v>2000</v>
      </c>
    </row>
    <row r="29" spans="1:8" s="8" customFormat="1" ht="15" customHeight="1" x14ac:dyDescent="0.2">
      <c r="A29" s="8" t="s">
        <v>36</v>
      </c>
      <c r="B29" s="5">
        <v>2400</v>
      </c>
      <c r="C29" s="6">
        <v>2200</v>
      </c>
      <c r="D29" s="5"/>
      <c r="E29" s="5">
        <v>2500</v>
      </c>
      <c r="F29" s="6">
        <v>2200</v>
      </c>
      <c r="G29" s="6">
        <v>2200</v>
      </c>
      <c r="H29" s="6">
        <v>2200</v>
      </c>
    </row>
    <row r="30" spans="1:8" s="8" customFormat="1" ht="15" customHeight="1" x14ac:dyDescent="0.2">
      <c r="A30" s="8" t="s">
        <v>37</v>
      </c>
      <c r="B30" s="5"/>
      <c r="C30" s="6"/>
      <c r="D30" s="5">
        <v>4400</v>
      </c>
      <c r="E30" s="5">
        <v>4400</v>
      </c>
      <c r="F30" s="6"/>
      <c r="G30" s="6"/>
      <c r="H30" s="6"/>
    </row>
    <row r="31" spans="1:8" s="8" customFormat="1" ht="15" customHeight="1" x14ac:dyDescent="0.2">
      <c r="A31" s="8" t="s">
        <v>28</v>
      </c>
      <c r="B31" s="5">
        <v>8543.7533333333322</v>
      </c>
      <c r="C31" s="6">
        <v>6000</v>
      </c>
      <c r="D31" s="5">
        <v>2197.8199999999997</v>
      </c>
      <c r="E31" s="5">
        <v>5067</v>
      </c>
      <c r="F31" s="6">
        <v>6000</v>
      </c>
      <c r="G31" s="6">
        <v>6000</v>
      </c>
      <c r="H31" s="6">
        <v>6000</v>
      </c>
    </row>
    <row r="32" spans="1:8" s="8" customFormat="1" ht="15" customHeight="1" x14ac:dyDescent="0.2">
      <c r="B32" s="5"/>
      <c r="C32" s="6"/>
      <c r="D32" s="14"/>
      <c r="E32" s="5"/>
      <c r="F32" s="22"/>
      <c r="G32" s="22"/>
      <c r="H32" s="6"/>
    </row>
    <row r="33" spans="1:8" s="8" customFormat="1" ht="15" customHeight="1" x14ac:dyDescent="0.2">
      <c r="B33" s="15">
        <f t="shared" ref="B33:H33" si="1">SUM(B23:B31)</f>
        <v>63795.893333333333</v>
      </c>
      <c r="C33" s="16">
        <f t="shared" si="1"/>
        <v>50000</v>
      </c>
      <c r="D33" s="15">
        <f t="shared" si="1"/>
        <v>6597.82</v>
      </c>
      <c r="E33" s="15">
        <f t="shared" si="1"/>
        <v>62500</v>
      </c>
      <c r="F33" s="16">
        <f t="shared" si="1"/>
        <v>49500</v>
      </c>
      <c r="G33" s="16">
        <f t="shared" si="1"/>
        <v>49500</v>
      </c>
      <c r="H33" s="16">
        <f t="shared" si="1"/>
        <v>49500</v>
      </c>
    </row>
    <row r="34" spans="1:8" s="8" customFormat="1" ht="15" customHeight="1" x14ac:dyDescent="0.2">
      <c r="B34" s="5"/>
      <c r="C34" s="6"/>
      <c r="D34" s="17"/>
      <c r="E34" s="5"/>
      <c r="F34" s="6"/>
      <c r="G34" s="6"/>
      <c r="H34" s="6"/>
    </row>
    <row r="35" spans="1:8" s="8" customFormat="1" ht="15" customHeight="1" x14ac:dyDescent="0.2">
      <c r="B35" s="5"/>
      <c r="C35" s="6"/>
      <c r="D35" s="14"/>
      <c r="E35" s="5"/>
      <c r="F35" s="6"/>
      <c r="G35" s="6"/>
      <c r="H35" s="6"/>
    </row>
    <row r="36" spans="1:8" s="8" customFormat="1" ht="15" customHeight="1" thickBot="1" x14ac:dyDescent="0.25">
      <c r="A36" s="7" t="s">
        <v>18</v>
      </c>
      <c r="B36" s="19">
        <f t="shared" ref="B36:H36" si="2">B19-B33</f>
        <v>1078.8033333333515</v>
      </c>
      <c r="C36" s="20">
        <f t="shared" si="2"/>
        <v>0</v>
      </c>
      <c r="D36" s="19">
        <f t="shared" si="2"/>
        <v>-4059.18</v>
      </c>
      <c r="E36" s="19">
        <f t="shared" si="2"/>
        <v>0</v>
      </c>
      <c r="F36" s="20">
        <f t="shared" si="2"/>
        <v>0</v>
      </c>
      <c r="G36" s="20">
        <f t="shared" si="2"/>
        <v>0</v>
      </c>
      <c r="H36" s="20">
        <f t="shared" si="2"/>
        <v>0</v>
      </c>
    </row>
    <row r="37" spans="1:8" s="8" customFormat="1" ht="15" customHeight="1" thickTop="1" x14ac:dyDescent="0.2">
      <c r="D37" s="5"/>
      <c r="E37" s="5"/>
      <c r="F37" s="22"/>
      <c r="G37" s="22"/>
      <c r="H37" s="6"/>
    </row>
    <row r="38" spans="1:8" s="8" customFormat="1" ht="15" customHeight="1" x14ac:dyDescent="0.2">
      <c r="A38" s="7" t="s">
        <v>65</v>
      </c>
      <c r="D38" s="5"/>
      <c r="E38" s="5"/>
      <c r="F38" s="22"/>
      <c r="G38" s="22"/>
      <c r="H38" s="6"/>
    </row>
    <row r="39" spans="1:8" s="8" customFormat="1" ht="15" customHeight="1" x14ac:dyDescent="0.2">
      <c r="E39" s="5"/>
      <c r="F39" s="22"/>
      <c r="G39" s="22"/>
      <c r="H39" s="6"/>
    </row>
    <row r="40" spans="1:8" s="8" customFormat="1" ht="15" customHeight="1" x14ac:dyDescent="0.2">
      <c r="A40" s="8" t="s">
        <v>199</v>
      </c>
      <c r="E40" s="5"/>
      <c r="F40" s="22"/>
      <c r="G40" s="22"/>
      <c r="H40" s="6"/>
    </row>
    <row r="41" spans="1:8" s="8" customFormat="1" ht="15" customHeight="1" x14ac:dyDescent="0.2">
      <c r="E41" s="5"/>
      <c r="F41" s="22"/>
      <c r="G41" s="22"/>
      <c r="H41" s="6"/>
    </row>
    <row r="42" spans="1:8" s="8" customFormat="1" ht="15" customHeight="1" x14ac:dyDescent="0.2">
      <c r="A42" s="8" t="s">
        <v>187</v>
      </c>
      <c r="E42" s="5"/>
      <c r="F42" s="22"/>
      <c r="G42" s="22"/>
      <c r="H42" s="6"/>
    </row>
    <row r="43" spans="1:8" s="8" customFormat="1" ht="15" customHeight="1" x14ac:dyDescent="0.2">
      <c r="A43" s="8" t="s">
        <v>188</v>
      </c>
      <c r="E43" s="5"/>
      <c r="F43" s="22"/>
      <c r="G43" s="22"/>
      <c r="H43" s="6"/>
    </row>
    <row r="44" spans="1:8" s="8" customFormat="1" ht="15" customHeight="1" x14ac:dyDescent="0.2">
      <c r="A44" s="8" t="s">
        <v>189</v>
      </c>
      <c r="E44" s="5"/>
      <c r="F44" s="22"/>
      <c r="G44" s="22"/>
      <c r="H44" s="6"/>
    </row>
    <row r="45" spans="1:8" s="8" customFormat="1" ht="15" customHeight="1" x14ac:dyDescent="0.2">
      <c r="A45" s="8" t="s">
        <v>190</v>
      </c>
      <c r="E45" s="5"/>
      <c r="F45" s="22"/>
      <c r="G45" s="22"/>
      <c r="H45" s="6"/>
    </row>
    <row r="46" spans="1:8" s="8" customFormat="1" ht="15" customHeight="1" x14ac:dyDescent="0.2">
      <c r="E46" s="5"/>
      <c r="F46" s="22"/>
      <c r="G46" s="22"/>
      <c r="H46" s="6"/>
    </row>
    <row r="47" spans="1:8" s="8" customFormat="1" ht="15" customHeight="1" x14ac:dyDescent="0.2">
      <c r="A47" s="8" t="s">
        <v>191</v>
      </c>
      <c r="E47" s="5"/>
      <c r="F47" s="22"/>
      <c r="G47" s="22"/>
      <c r="H47" s="6"/>
    </row>
    <row r="48" spans="1:8" s="8" customFormat="1" ht="15" customHeight="1" x14ac:dyDescent="0.2">
      <c r="E48" s="5"/>
      <c r="F48" s="22"/>
      <c r="G48" s="22"/>
      <c r="H48" s="6"/>
    </row>
    <row r="49" spans="5:8" s="8" customFormat="1" ht="15" customHeight="1" x14ac:dyDescent="0.2">
      <c r="E49" s="5"/>
      <c r="F49" s="22"/>
      <c r="G49" s="22"/>
      <c r="H49" s="6"/>
    </row>
    <row r="50" spans="5:8" s="8" customFormat="1" ht="15" customHeight="1" x14ac:dyDescent="0.2">
      <c r="E50" s="5"/>
      <c r="F50" s="22"/>
      <c r="G50" s="22"/>
      <c r="H50" s="6"/>
    </row>
    <row r="51" spans="5:8" s="8" customFormat="1" ht="15" customHeight="1" x14ac:dyDescent="0.2">
      <c r="E51" s="5"/>
      <c r="F51" s="22"/>
      <c r="G51" s="22"/>
      <c r="H51" s="6"/>
    </row>
    <row r="52" spans="5:8" s="8" customFormat="1" ht="15" customHeight="1" x14ac:dyDescent="0.2">
      <c r="E52" s="5"/>
      <c r="F52" s="22"/>
      <c r="G52" s="22"/>
      <c r="H52" s="6"/>
    </row>
    <row r="53" spans="5:8" s="8" customFormat="1" ht="15" customHeight="1" x14ac:dyDescent="0.2">
      <c r="E53" s="5"/>
      <c r="F53" s="22"/>
      <c r="G53" s="22"/>
      <c r="H53" s="6"/>
    </row>
    <row r="54" spans="5:8" s="8" customFormat="1" ht="15" customHeight="1" x14ac:dyDescent="0.2">
      <c r="E54" s="5"/>
      <c r="F54" s="22"/>
      <c r="G54" s="22"/>
      <c r="H54" s="6"/>
    </row>
    <row r="55" spans="5:8" s="8" customFormat="1" ht="15" customHeight="1" x14ac:dyDescent="0.2">
      <c r="E55" s="5"/>
      <c r="F55" s="22"/>
      <c r="G55" s="22"/>
      <c r="H55" s="6"/>
    </row>
    <row r="56" spans="5:8" s="8" customFormat="1" ht="15" customHeight="1" x14ac:dyDescent="0.2">
      <c r="E56" s="5"/>
      <c r="F56" s="22"/>
      <c r="G56" s="22"/>
      <c r="H56" s="6"/>
    </row>
    <row r="57" spans="5:8" s="8" customFormat="1" ht="15" customHeight="1" x14ac:dyDescent="0.2">
      <c r="E57" s="5"/>
      <c r="F57" s="22"/>
      <c r="G57" s="22"/>
      <c r="H57" s="6"/>
    </row>
    <row r="58" spans="5:8" s="8" customFormat="1" ht="15" customHeight="1" x14ac:dyDescent="0.2">
      <c r="E58" s="5"/>
      <c r="F58" s="22"/>
      <c r="G58" s="22"/>
      <c r="H58" s="6"/>
    </row>
    <row r="59" spans="5:8" s="8" customFormat="1" ht="15" customHeight="1" x14ac:dyDescent="0.2">
      <c r="E59" s="5"/>
      <c r="F59" s="22"/>
      <c r="G59" s="22"/>
      <c r="H59" s="6"/>
    </row>
    <row r="60" spans="5:8" s="8" customFormat="1" ht="15" customHeight="1" x14ac:dyDescent="0.2">
      <c r="E60" s="5"/>
      <c r="F60" s="22"/>
      <c r="G60" s="22"/>
      <c r="H60" s="6"/>
    </row>
    <row r="61" spans="5:8" s="8" customFormat="1" ht="15" customHeight="1" x14ac:dyDescent="0.2">
      <c r="E61" s="5"/>
      <c r="F61" s="22"/>
      <c r="G61" s="22"/>
      <c r="H61" s="6"/>
    </row>
    <row r="62" spans="5:8" s="8" customFormat="1" ht="15" customHeight="1" x14ac:dyDescent="0.2">
      <c r="E62" s="5"/>
      <c r="F62" s="22"/>
      <c r="G62" s="22"/>
      <c r="H62" s="6"/>
    </row>
    <row r="63" spans="5:8" s="8" customFormat="1" ht="15" customHeight="1" x14ac:dyDescent="0.2">
      <c r="E63" s="5"/>
      <c r="F63" s="22"/>
      <c r="G63" s="22"/>
      <c r="H63" s="6"/>
    </row>
    <row r="64" spans="5:8" s="8" customFormat="1" ht="15" customHeight="1" x14ac:dyDescent="0.2">
      <c r="E64" s="5"/>
      <c r="F64" s="22"/>
      <c r="G64" s="22"/>
      <c r="H64" s="6"/>
    </row>
    <row r="65" spans="5:8" s="8" customFormat="1" ht="15" customHeight="1" x14ac:dyDescent="0.2">
      <c r="E65" s="5"/>
      <c r="F65" s="22"/>
      <c r="G65" s="22"/>
      <c r="H65" s="6"/>
    </row>
    <row r="66" spans="5:8" s="8" customFormat="1" ht="15" customHeight="1" x14ac:dyDescent="0.2">
      <c r="E66" s="5"/>
      <c r="F66" s="22"/>
      <c r="G66" s="22"/>
      <c r="H66" s="6"/>
    </row>
    <row r="67" spans="5:8" s="8" customFormat="1" ht="15" customHeight="1" x14ac:dyDescent="0.2">
      <c r="E67" s="5"/>
      <c r="F67" s="22"/>
      <c r="G67" s="22"/>
      <c r="H67" s="6"/>
    </row>
  </sheetData>
  <pageMargins left="0.7" right="0.7" top="0.75" bottom="0.75" header="0.3" footer="0.3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3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defaultRowHeight="12.75" x14ac:dyDescent="0.2"/>
  <cols>
    <col min="1" max="1" width="34.140625" style="8" customWidth="1"/>
    <col min="2" max="5" width="9.7109375" style="8" customWidth="1"/>
    <col min="6" max="7" width="9.7109375" style="22" customWidth="1"/>
    <col min="8" max="8" width="9.7109375" style="6" customWidth="1"/>
    <col min="9" max="9" width="9.7109375" style="8" customWidth="1"/>
    <col min="10" max="259" width="9.140625" style="8"/>
    <col min="260" max="260" width="34.140625" style="8" customWidth="1"/>
    <col min="261" max="515" width="9.140625" style="8"/>
    <col min="516" max="516" width="34.140625" style="8" customWidth="1"/>
    <col min="517" max="771" width="9.140625" style="8"/>
    <col min="772" max="772" width="34.140625" style="8" customWidth="1"/>
    <col min="773" max="1027" width="9.140625" style="8"/>
    <col min="1028" max="1028" width="34.140625" style="8" customWidth="1"/>
    <col min="1029" max="1283" width="9.140625" style="8"/>
    <col min="1284" max="1284" width="34.140625" style="8" customWidth="1"/>
    <col min="1285" max="1539" width="9.140625" style="8"/>
    <col min="1540" max="1540" width="34.140625" style="8" customWidth="1"/>
    <col min="1541" max="1795" width="9.140625" style="8"/>
    <col min="1796" max="1796" width="34.140625" style="8" customWidth="1"/>
    <col min="1797" max="2051" width="9.140625" style="8"/>
    <col min="2052" max="2052" width="34.140625" style="8" customWidth="1"/>
    <col min="2053" max="2307" width="9.140625" style="8"/>
    <col min="2308" max="2308" width="34.140625" style="8" customWidth="1"/>
    <col min="2309" max="2563" width="9.140625" style="8"/>
    <col min="2564" max="2564" width="34.140625" style="8" customWidth="1"/>
    <col min="2565" max="2819" width="9.140625" style="8"/>
    <col min="2820" max="2820" width="34.140625" style="8" customWidth="1"/>
    <col min="2821" max="3075" width="9.140625" style="8"/>
    <col min="3076" max="3076" width="34.140625" style="8" customWidth="1"/>
    <col min="3077" max="3331" width="9.140625" style="8"/>
    <col min="3332" max="3332" width="34.140625" style="8" customWidth="1"/>
    <col min="3333" max="3587" width="9.140625" style="8"/>
    <col min="3588" max="3588" width="34.140625" style="8" customWidth="1"/>
    <col min="3589" max="3843" width="9.140625" style="8"/>
    <col min="3844" max="3844" width="34.140625" style="8" customWidth="1"/>
    <col min="3845" max="4099" width="9.140625" style="8"/>
    <col min="4100" max="4100" width="34.140625" style="8" customWidth="1"/>
    <col min="4101" max="4355" width="9.140625" style="8"/>
    <col min="4356" max="4356" width="34.140625" style="8" customWidth="1"/>
    <col min="4357" max="4611" width="9.140625" style="8"/>
    <col min="4612" max="4612" width="34.140625" style="8" customWidth="1"/>
    <col min="4613" max="4867" width="9.140625" style="8"/>
    <col min="4868" max="4868" width="34.140625" style="8" customWidth="1"/>
    <col min="4869" max="5123" width="9.140625" style="8"/>
    <col min="5124" max="5124" width="34.140625" style="8" customWidth="1"/>
    <col min="5125" max="5379" width="9.140625" style="8"/>
    <col min="5380" max="5380" width="34.140625" style="8" customWidth="1"/>
    <col min="5381" max="5635" width="9.140625" style="8"/>
    <col min="5636" max="5636" width="34.140625" style="8" customWidth="1"/>
    <col min="5637" max="5891" width="9.140625" style="8"/>
    <col min="5892" max="5892" width="34.140625" style="8" customWidth="1"/>
    <col min="5893" max="6147" width="9.140625" style="8"/>
    <col min="6148" max="6148" width="34.140625" style="8" customWidth="1"/>
    <col min="6149" max="6403" width="9.140625" style="8"/>
    <col min="6404" max="6404" width="34.140625" style="8" customWidth="1"/>
    <col min="6405" max="6659" width="9.140625" style="8"/>
    <col min="6660" max="6660" width="34.140625" style="8" customWidth="1"/>
    <col min="6661" max="6915" width="9.140625" style="8"/>
    <col min="6916" max="6916" width="34.140625" style="8" customWidth="1"/>
    <col min="6917" max="7171" width="9.140625" style="8"/>
    <col min="7172" max="7172" width="34.140625" style="8" customWidth="1"/>
    <col min="7173" max="7427" width="9.140625" style="8"/>
    <col min="7428" max="7428" width="34.140625" style="8" customWidth="1"/>
    <col min="7429" max="7683" width="9.140625" style="8"/>
    <col min="7684" max="7684" width="34.140625" style="8" customWidth="1"/>
    <col min="7685" max="7939" width="9.140625" style="8"/>
    <col min="7940" max="7940" width="34.140625" style="8" customWidth="1"/>
    <col min="7941" max="8195" width="9.140625" style="8"/>
    <col min="8196" max="8196" width="34.140625" style="8" customWidth="1"/>
    <col min="8197" max="8451" width="9.140625" style="8"/>
    <col min="8452" max="8452" width="34.140625" style="8" customWidth="1"/>
    <col min="8453" max="8707" width="9.140625" style="8"/>
    <col min="8708" max="8708" width="34.140625" style="8" customWidth="1"/>
    <col min="8709" max="8963" width="9.140625" style="8"/>
    <col min="8964" max="8964" width="34.140625" style="8" customWidth="1"/>
    <col min="8965" max="9219" width="9.140625" style="8"/>
    <col min="9220" max="9220" width="34.140625" style="8" customWidth="1"/>
    <col min="9221" max="9475" width="9.140625" style="8"/>
    <col min="9476" max="9476" width="34.140625" style="8" customWidth="1"/>
    <col min="9477" max="9731" width="9.140625" style="8"/>
    <col min="9732" max="9732" width="34.140625" style="8" customWidth="1"/>
    <col min="9733" max="9987" width="9.140625" style="8"/>
    <col min="9988" max="9988" width="34.140625" style="8" customWidth="1"/>
    <col min="9989" max="10243" width="9.140625" style="8"/>
    <col min="10244" max="10244" width="34.140625" style="8" customWidth="1"/>
    <col min="10245" max="10499" width="9.140625" style="8"/>
    <col min="10500" max="10500" width="34.140625" style="8" customWidth="1"/>
    <col min="10501" max="10755" width="9.140625" style="8"/>
    <col min="10756" max="10756" width="34.140625" style="8" customWidth="1"/>
    <col min="10757" max="11011" width="9.140625" style="8"/>
    <col min="11012" max="11012" width="34.140625" style="8" customWidth="1"/>
    <col min="11013" max="11267" width="9.140625" style="8"/>
    <col min="11268" max="11268" width="34.140625" style="8" customWidth="1"/>
    <col min="11269" max="11523" width="9.140625" style="8"/>
    <col min="11524" max="11524" width="34.140625" style="8" customWidth="1"/>
    <col min="11525" max="11779" width="9.140625" style="8"/>
    <col min="11780" max="11780" width="34.140625" style="8" customWidth="1"/>
    <col min="11781" max="12035" width="9.140625" style="8"/>
    <col min="12036" max="12036" width="34.140625" style="8" customWidth="1"/>
    <col min="12037" max="12291" width="9.140625" style="8"/>
    <col min="12292" max="12292" width="34.140625" style="8" customWidth="1"/>
    <col min="12293" max="12547" width="9.140625" style="8"/>
    <col min="12548" max="12548" width="34.140625" style="8" customWidth="1"/>
    <col min="12549" max="12803" width="9.140625" style="8"/>
    <col min="12804" max="12804" width="34.140625" style="8" customWidth="1"/>
    <col min="12805" max="13059" width="9.140625" style="8"/>
    <col min="13060" max="13060" width="34.140625" style="8" customWidth="1"/>
    <col min="13061" max="13315" width="9.140625" style="8"/>
    <col min="13316" max="13316" width="34.140625" style="8" customWidth="1"/>
    <col min="13317" max="13571" width="9.140625" style="8"/>
    <col min="13572" max="13572" width="34.140625" style="8" customWidth="1"/>
    <col min="13573" max="13827" width="9.140625" style="8"/>
    <col min="13828" max="13828" width="34.140625" style="8" customWidth="1"/>
    <col min="13829" max="14083" width="9.140625" style="8"/>
    <col min="14084" max="14084" width="34.140625" style="8" customWidth="1"/>
    <col min="14085" max="14339" width="9.140625" style="8"/>
    <col min="14340" max="14340" width="34.140625" style="8" customWidth="1"/>
    <col min="14341" max="14595" width="9.140625" style="8"/>
    <col min="14596" max="14596" width="34.140625" style="8" customWidth="1"/>
    <col min="14597" max="14851" width="9.140625" style="8"/>
    <col min="14852" max="14852" width="34.140625" style="8" customWidth="1"/>
    <col min="14853" max="15107" width="9.140625" style="8"/>
    <col min="15108" max="15108" width="34.140625" style="8" customWidth="1"/>
    <col min="15109" max="15363" width="9.140625" style="8"/>
    <col min="15364" max="15364" width="34.140625" style="8" customWidth="1"/>
    <col min="15365" max="15619" width="9.140625" style="8"/>
    <col min="15620" max="15620" width="34.140625" style="8" customWidth="1"/>
    <col min="15621" max="15875" width="9.140625" style="8"/>
    <col min="15876" max="15876" width="34.140625" style="8" customWidth="1"/>
    <col min="15877" max="16131" width="9.140625" style="8"/>
    <col min="16132" max="16132" width="34.140625" style="8" customWidth="1"/>
    <col min="16133" max="16384" width="9.140625" style="8"/>
  </cols>
  <sheetData>
    <row r="1" spans="1:8" ht="15" x14ac:dyDescent="0.25">
      <c r="A1" s="21" t="s">
        <v>0</v>
      </c>
      <c r="B1" s="21"/>
      <c r="C1" s="21"/>
    </row>
    <row r="2" spans="1:8" ht="15" x14ac:dyDescent="0.25">
      <c r="A2" s="43" t="str">
        <f>Index!A3</f>
        <v>2014/15 FORECAST AND 2015/16 BUDGET</v>
      </c>
      <c r="B2" s="21"/>
      <c r="C2" s="21"/>
    </row>
    <row r="3" spans="1:8" ht="15" x14ac:dyDescent="0.25">
      <c r="A3" s="21" t="s">
        <v>90</v>
      </c>
      <c r="B3" s="21"/>
      <c r="C3" s="21"/>
      <c r="D3" s="7"/>
      <c r="E3" s="7"/>
    </row>
    <row r="4" spans="1:8" x14ac:dyDescent="0.2">
      <c r="A4" s="7"/>
      <c r="B4" s="7"/>
      <c r="C4" s="7"/>
      <c r="D4" s="7"/>
      <c r="E4" s="7"/>
    </row>
    <row r="5" spans="1:8" x14ac:dyDescent="0.2">
      <c r="A5" s="1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x14ac:dyDescent="0.2">
      <c r="A6" s="11"/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x14ac:dyDescent="0.2">
      <c r="A7" s="11"/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x14ac:dyDescent="0.2">
      <c r="A8" s="11"/>
      <c r="B8" s="11"/>
      <c r="C8" s="11"/>
      <c r="D8" s="11"/>
      <c r="E8" s="11"/>
    </row>
    <row r="9" spans="1:8" x14ac:dyDescent="0.2">
      <c r="A9" s="7" t="s">
        <v>7</v>
      </c>
      <c r="B9" s="7"/>
      <c r="C9" s="7"/>
      <c r="D9" s="13"/>
      <c r="E9" s="13"/>
    </row>
    <row r="10" spans="1:8" x14ac:dyDescent="0.2">
      <c r="D10" s="5"/>
      <c r="E10" s="5"/>
    </row>
    <row r="11" spans="1:8" x14ac:dyDescent="0.2">
      <c r="A11" s="8" t="s">
        <v>123</v>
      </c>
      <c r="B11" s="5">
        <v>750</v>
      </c>
      <c r="C11" s="6"/>
      <c r="D11" s="5">
        <v>750</v>
      </c>
      <c r="E11" s="5">
        <v>1000</v>
      </c>
      <c r="F11" s="6">
        <v>1000</v>
      </c>
      <c r="G11" s="6">
        <f t="shared" ref="G11:H13" si="0">F11</f>
        <v>1000</v>
      </c>
      <c r="H11" s="6">
        <f t="shared" si="0"/>
        <v>1000</v>
      </c>
    </row>
    <row r="12" spans="1:8" x14ac:dyDescent="0.2">
      <c r="B12" s="5"/>
      <c r="C12" s="6"/>
      <c r="D12" s="5"/>
      <c r="E12" s="5"/>
      <c r="F12" s="6"/>
      <c r="G12" s="6">
        <f t="shared" si="0"/>
        <v>0</v>
      </c>
      <c r="H12" s="6">
        <f t="shared" si="0"/>
        <v>0</v>
      </c>
    </row>
    <row r="13" spans="1:8" x14ac:dyDescent="0.2">
      <c r="B13" s="5"/>
      <c r="C13" s="6"/>
      <c r="D13" s="5"/>
      <c r="E13" s="5"/>
      <c r="F13" s="6"/>
      <c r="G13" s="6">
        <f t="shared" si="0"/>
        <v>0</v>
      </c>
      <c r="H13" s="6">
        <f t="shared" si="0"/>
        <v>0</v>
      </c>
    </row>
    <row r="14" spans="1:8" x14ac:dyDescent="0.2">
      <c r="B14" s="5"/>
      <c r="C14" s="6"/>
      <c r="D14" s="14"/>
      <c r="E14" s="14"/>
      <c r="F14" s="6"/>
      <c r="G14" s="6"/>
    </row>
    <row r="15" spans="1:8" x14ac:dyDescent="0.2">
      <c r="B15" s="16">
        <f>SUM(B11:B14)</f>
        <v>750</v>
      </c>
      <c r="C15" s="16">
        <f>SUM(C12:C14)</f>
        <v>0</v>
      </c>
      <c r="D15" s="15">
        <f>SUM(D12:D14)</f>
        <v>0</v>
      </c>
      <c r="E15" s="15">
        <f>SUM(E11:E14)</f>
        <v>1000</v>
      </c>
      <c r="F15" s="16">
        <f>SUM(F11:F14)</f>
        <v>1000</v>
      </c>
      <c r="G15" s="16">
        <f>SUM(G11:G14)</f>
        <v>1000</v>
      </c>
      <c r="H15" s="16">
        <f>SUM(H11:H14)</f>
        <v>1000</v>
      </c>
    </row>
    <row r="16" spans="1:8" x14ac:dyDescent="0.2">
      <c r="B16" s="5"/>
      <c r="C16" s="6"/>
      <c r="D16" s="5"/>
      <c r="E16" s="5"/>
      <c r="F16" s="6"/>
      <c r="G16" s="6"/>
    </row>
    <row r="17" spans="1:8" x14ac:dyDescent="0.2">
      <c r="A17" s="7" t="s">
        <v>9</v>
      </c>
      <c r="B17" s="13"/>
      <c r="C17" s="6"/>
      <c r="D17" s="5"/>
      <c r="E17" s="5"/>
      <c r="F17" s="6"/>
      <c r="G17" s="6"/>
    </row>
    <row r="18" spans="1:8" x14ac:dyDescent="0.2">
      <c r="B18" s="5"/>
      <c r="C18" s="6"/>
      <c r="D18" s="5"/>
      <c r="E18" s="5"/>
      <c r="F18" s="6"/>
      <c r="G18" s="6"/>
    </row>
    <row r="19" spans="1:8" x14ac:dyDescent="0.2">
      <c r="A19" s="8" t="s">
        <v>30</v>
      </c>
      <c r="B19" s="5">
        <v>29</v>
      </c>
      <c r="C19" s="6">
        <v>300</v>
      </c>
      <c r="D19" s="5">
        <v>243.2</v>
      </c>
      <c r="E19" s="5">
        <v>243</v>
      </c>
      <c r="F19" s="6">
        <v>300</v>
      </c>
      <c r="G19" s="6">
        <f>F19</f>
        <v>300</v>
      </c>
      <c r="H19" s="6">
        <v>300</v>
      </c>
    </row>
    <row r="20" spans="1:8" x14ac:dyDescent="0.2">
      <c r="A20" s="8" t="s">
        <v>177</v>
      </c>
      <c r="B20" s="5"/>
      <c r="C20" s="6"/>
      <c r="D20" s="5"/>
      <c r="E20" s="5"/>
      <c r="F20" s="39">
        <v>600</v>
      </c>
      <c r="G20" s="39">
        <v>600</v>
      </c>
      <c r="H20" s="39">
        <v>600</v>
      </c>
    </row>
    <row r="21" spans="1:8" x14ac:dyDescent="0.2">
      <c r="A21" s="8" t="s">
        <v>178</v>
      </c>
      <c r="B21" s="5"/>
      <c r="C21" s="6"/>
      <c r="D21" s="5"/>
      <c r="E21" s="5"/>
      <c r="F21" s="39">
        <v>400</v>
      </c>
      <c r="G21" s="39">
        <v>200</v>
      </c>
      <c r="H21" s="39">
        <v>100</v>
      </c>
    </row>
    <row r="22" spans="1:8" x14ac:dyDescent="0.2">
      <c r="A22" s="8" t="s">
        <v>179</v>
      </c>
      <c r="B22" s="5"/>
      <c r="C22" s="6"/>
      <c r="D22" s="5"/>
      <c r="E22" s="5"/>
      <c r="F22" s="39">
        <v>200</v>
      </c>
      <c r="G22" s="39">
        <v>200</v>
      </c>
      <c r="H22" s="39">
        <v>200</v>
      </c>
    </row>
    <row r="23" spans="1:8" x14ac:dyDescent="0.2">
      <c r="A23" s="8" t="s">
        <v>180</v>
      </c>
      <c r="B23" s="5"/>
      <c r="C23" s="6"/>
      <c r="D23" s="5"/>
      <c r="E23" s="5"/>
      <c r="F23" s="39">
        <v>500</v>
      </c>
      <c r="G23" s="39">
        <v>500</v>
      </c>
      <c r="H23" s="39">
        <v>500</v>
      </c>
    </row>
    <row r="24" spans="1:8" x14ac:dyDescent="0.2">
      <c r="A24" s="8" t="s">
        <v>181</v>
      </c>
      <c r="B24" s="5"/>
      <c r="C24" s="6"/>
      <c r="D24" s="5"/>
      <c r="E24" s="5"/>
      <c r="F24" s="6">
        <v>300</v>
      </c>
      <c r="G24" s="6">
        <v>100</v>
      </c>
    </row>
    <row r="25" spans="1:8" x14ac:dyDescent="0.2">
      <c r="A25" s="8" t="s">
        <v>19</v>
      </c>
      <c r="B25" s="5">
        <f>[2]Comm!$D$21</f>
        <v>0</v>
      </c>
      <c r="C25" s="6">
        <v>700</v>
      </c>
      <c r="D25" s="5">
        <v>257.95</v>
      </c>
      <c r="E25" s="5">
        <v>258</v>
      </c>
      <c r="F25" s="6">
        <v>700</v>
      </c>
      <c r="G25" s="6">
        <f>F25</f>
        <v>700</v>
      </c>
    </row>
    <row r="26" spans="1:8" x14ac:dyDescent="0.2">
      <c r="B26" s="5"/>
      <c r="C26" s="6"/>
      <c r="D26" s="14"/>
      <c r="E26" s="14"/>
      <c r="F26" s="6"/>
      <c r="G26" s="6"/>
    </row>
    <row r="27" spans="1:8" x14ac:dyDescent="0.2">
      <c r="B27" s="15">
        <f t="shared" ref="B27:H27" si="1">SUM(B19:B25)</f>
        <v>29</v>
      </c>
      <c r="C27" s="16">
        <f t="shared" si="1"/>
        <v>1000</v>
      </c>
      <c r="D27" s="15">
        <f t="shared" si="1"/>
        <v>501.15</v>
      </c>
      <c r="E27" s="15">
        <f t="shared" si="1"/>
        <v>501</v>
      </c>
      <c r="F27" s="16">
        <f t="shared" si="1"/>
        <v>3000</v>
      </c>
      <c r="G27" s="16">
        <f t="shared" si="1"/>
        <v>2600</v>
      </c>
      <c r="H27" s="16">
        <f t="shared" si="1"/>
        <v>1700</v>
      </c>
    </row>
    <row r="28" spans="1:8" x14ac:dyDescent="0.2">
      <c r="B28" s="18"/>
      <c r="C28" s="18"/>
      <c r="D28" s="17"/>
      <c r="E28" s="17"/>
      <c r="F28" s="18"/>
      <c r="G28" s="18"/>
      <c r="H28" s="18"/>
    </row>
    <row r="29" spans="1:8" x14ac:dyDescent="0.2">
      <c r="B29" s="6"/>
      <c r="C29" s="6"/>
      <c r="D29" s="14"/>
      <c r="E29" s="5"/>
      <c r="F29" s="6"/>
      <c r="G29" s="6"/>
    </row>
    <row r="30" spans="1:8" ht="13.5" thickBot="1" x14ac:dyDescent="0.25">
      <c r="A30" s="7" t="s">
        <v>18</v>
      </c>
      <c r="B30" s="19">
        <f t="shared" ref="B30:H30" si="2">B15-B27</f>
        <v>721</v>
      </c>
      <c r="C30" s="20">
        <f t="shared" si="2"/>
        <v>-1000</v>
      </c>
      <c r="D30" s="19">
        <f t="shared" si="2"/>
        <v>-501.15</v>
      </c>
      <c r="E30" s="19">
        <f t="shared" si="2"/>
        <v>499</v>
      </c>
      <c r="F30" s="20">
        <f t="shared" si="2"/>
        <v>-2000</v>
      </c>
      <c r="G30" s="20">
        <f t="shared" si="2"/>
        <v>-1600</v>
      </c>
      <c r="H30" s="20">
        <f t="shared" si="2"/>
        <v>-700</v>
      </c>
    </row>
    <row r="31" spans="1:8" ht="13.5" thickTop="1" x14ac:dyDescent="0.2">
      <c r="B31" s="5"/>
      <c r="C31" s="5"/>
      <c r="D31" s="5"/>
      <c r="E31" s="5"/>
      <c r="F31" s="6"/>
      <c r="G31" s="6"/>
    </row>
    <row r="32" spans="1:8" x14ac:dyDescent="0.2">
      <c r="A32" s="7" t="s">
        <v>65</v>
      </c>
      <c r="D32" s="5"/>
      <c r="E32" s="5"/>
    </row>
    <row r="34" spans="1:1" x14ac:dyDescent="0.2">
      <c r="A34" s="8" t="s">
        <v>137</v>
      </c>
    </row>
    <row r="35" spans="1:1" x14ac:dyDescent="0.2">
      <c r="A35" s="8" t="s">
        <v>138</v>
      </c>
    </row>
  </sheetData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5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6" sqref="B16"/>
    </sheetView>
  </sheetViews>
  <sheetFormatPr defaultRowHeight="14.25" x14ac:dyDescent="0.2"/>
  <cols>
    <col min="1" max="1" width="38.42578125" style="26" customWidth="1"/>
    <col min="2" max="7" width="9.7109375" style="26" customWidth="1"/>
    <col min="8" max="8" width="9.7109375" style="28" customWidth="1"/>
    <col min="9" max="253" width="9.140625" style="26"/>
    <col min="254" max="254" width="38.42578125" style="26" customWidth="1"/>
    <col min="255" max="509" width="9.140625" style="26"/>
    <col min="510" max="510" width="38.42578125" style="26" customWidth="1"/>
    <col min="511" max="765" width="9.140625" style="26"/>
    <col min="766" max="766" width="38.42578125" style="26" customWidth="1"/>
    <col min="767" max="1021" width="9.140625" style="26"/>
    <col min="1022" max="1022" width="38.42578125" style="26" customWidth="1"/>
    <col min="1023" max="1277" width="9.140625" style="26"/>
    <col min="1278" max="1278" width="38.42578125" style="26" customWidth="1"/>
    <col min="1279" max="1533" width="9.140625" style="26"/>
    <col min="1534" max="1534" width="38.42578125" style="26" customWidth="1"/>
    <col min="1535" max="1789" width="9.140625" style="26"/>
    <col min="1790" max="1790" width="38.42578125" style="26" customWidth="1"/>
    <col min="1791" max="2045" width="9.140625" style="26"/>
    <col min="2046" max="2046" width="38.42578125" style="26" customWidth="1"/>
    <col min="2047" max="2301" width="9.140625" style="26"/>
    <col min="2302" max="2302" width="38.42578125" style="26" customWidth="1"/>
    <col min="2303" max="2557" width="9.140625" style="26"/>
    <col min="2558" max="2558" width="38.42578125" style="26" customWidth="1"/>
    <col min="2559" max="2813" width="9.140625" style="26"/>
    <col min="2814" max="2814" width="38.42578125" style="26" customWidth="1"/>
    <col min="2815" max="3069" width="9.140625" style="26"/>
    <col min="3070" max="3070" width="38.42578125" style="26" customWidth="1"/>
    <col min="3071" max="3325" width="9.140625" style="26"/>
    <col min="3326" max="3326" width="38.42578125" style="26" customWidth="1"/>
    <col min="3327" max="3581" width="9.140625" style="26"/>
    <col min="3582" max="3582" width="38.42578125" style="26" customWidth="1"/>
    <col min="3583" max="3837" width="9.140625" style="26"/>
    <col min="3838" max="3838" width="38.42578125" style="26" customWidth="1"/>
    <col min="3839" max="4093" width="9.140625" style="26"/>
    <col min="4094" max="4094" width="38.42578125" style="26" customWidth="1"/>
    <col min="4095" max="4349" width="9.140625" style="26"/>
    <col min="4350" max="4350" width="38.42578125" style="26" customWidth="1"/>
    <col min="4351" max="4605" width="9.140625" style="26"/>
    <col min="4606" max="4606" width="38.42578125" style="26" customWidth="1"/>
    <col min="4607" max="4861" width="9.140625" style="26"/>
    <col min="4862" max="4862" width="38.42578125" style="26" customWidth="1"/>
    <col min="4863" max="5117" width="9.140625" style="26"/>
    <col min="5118" max="5118" width="38.42578125" style="26" customWidth="1"/>
    <col min="5119" max="5373" width="9.140625" style="26"/>
    <col min="5374" max="5374" width="38.42578125" style="26" customWidth="1"/>
    <col min="5375" max="5629" width="9.140625" style="26"/>
    <col min="5630" max="5630" width="38.42578125" style="26" customWidth="1"/>
    <col min="5631" max="5885" width="9.140625" style="26"/>
    <col min="5886" max="5886" width="38.42578125" style="26" customWidth="1"/>
    <col min="5887" max="6141" width="9.140625" style="26"/>
    <col min="6142" max="6142" width="38.42578125" style="26" customWidth="1"/>
    <col min="6143" max="6397" width="9.140625" style="26"/>
    <col min="6398" max="6398" width="38.42578125" style="26" customWidth="1"/>
    <col min="6399" max="6653" width="9.140625" style="26"/>
    <col min="6654" max="6654" width="38.42578125" style="26" customWidth="1"/>
    <col min="6655" max="6909" width="9.140625" style="26"/>
    <col min="6910" max="6910" width="38.42578125" style="26" customWidth="1"/>
    <col min="6911" max="7165" width="9.140625" style="26"/>
    <col min="7166" max="7166" width="38.42578125" style="26" customWidth="1"/>
    <col min="7167" max="7421" width="9.140625" style="26"/>
    <col min="7422" max="7422" width="38.42578125" style="26" customWidth="1"/>
    <col min="7423" max="7677" width="9.140625" style="26"/>
    <col min="7678" max="7678" width="38.42578125" style="26" customWidth="1"/>
    <col min="7679" max="7933" width="9.140625" style="26"/>
    <col min="7934" max="7934" width="38.42578125" style="26" customWidth="1"/>
    <col min="7935" max="8189" width="9.140625" style="26"/>
    <col min="8190" max="8190" width="38.42578125" style="26" customWidth="1"/>
    <col min="8191" max="8445" width="9.140625" style="26"/>
    <col min="8446" max="8446" width="38.42578125" style="26" customWidth="1"/>
    <col min="8447" max="8701" width="9.140625" style="26"/>
    <col min="8702" max="8702" width="38.42578125" style="26" customWidth="1"/>
    <col min="8703" max="8957" width="9.140625" style="26"/>
    <col min="8958" max="8958" width="38.42578125" style="26" customWidth="1"/>
    <col min="8959" max="9213" width="9.140625" style="26"/>
    <col min="9214" max="9214" width="38.42578125" style="26" customWidth="1"/>
    <col min="9215" max="9469" width="9.140625" style="26"/>
    <col min="9470" max="9470" width="38.42578125" style="26" customWidth="1"/>
    <col min="9471" max="9725" width="9.140625" style="26"/>
    <col min="9726" max="9726" width="38.42578125" style="26" customWidth="1"/>
    <col min="9727" max="9981" width="9.140625" style="26"/>
    <col min="9982" max="9982" width="38.42578125" style="26" customWidth="1"/>
    <col min="9983" max="10237" width="9.140625" style="26"/>
    <col min="10238" max="10238" width="38.42578125" style="26" customWidth="1"/>
    <col min="10239" max="10493" width="9.140625" style="26"/>
    <col min="10494" max="10494" width="38.42578125" style="26" customWidth="1"/>
    <col min="10495" max="10749" width="9.140625" style="26"/>
    <col min="10750" max="10750" width="38.42578125" style="26" customWidth="1"/>
    <col min="10751" max="11005" width="9.140625" style="26"/>
    <col min="11006" max="11006" width="38.42578125" style="26" customWidth="1"/>
    <col min="11007" max="11261" width="9.140625" style="26"/>
    <col min="11262" max="11262" width="38.42578125" style="26" customWidth="1"/>
    <col min="11263" max="11517" width="9.140625" style="26"/>
    <col min="11518" max="11518" width="38.42578125" style="26" customWidth="1"/>
    <col min="11519" max="11773" width="9.140625" style="26"/>
    <col min="11774" max="11774" width="38.42578125" style="26" customWidth="1"/>
    <col min="11775" max="12029" width="9.140625" style="26"/>
    <col min="12030" max="12030" width="38.42578125" style="26" customWidth="1"/>
    <col min="12031" max="12285" width="9.140625" style="26"/>
    <col min="12286" max="12286" width="38.42578125" style="26" customWidth="1"/>
    <col min="12287" max="12541" width="9.140625" style="26"/>
    <col min="12542" max="12542" width="38.42578125" style="26" customWidth="1"/>
    <col min="12543" max="12797" width="9.140625" style="26"/>
    <col min="12798" max="12798" width="38.42578125" style="26" customWidth="1"/>
    <col min="12799" max="13053" width="9.140625" style="26"/>
    <col min="13054" max="13054" width="38.42578125" style="26" customWidth="1"/>
    <col min="13055" max="13309" width="9.140625" style="26"/>
    <col min="13310" max="13310" width="38.42578125" style="26" customWidth="1"/>
    <col min="13311" max="13565" width="9.140625" style="26"/>
    <col min="13566" max="13566" width="38.42578125" style="26" customWidth="1"/>
    <col min="13567" max="13821" width="9.140625" style="26"/>
    <col min="13822" max="13822" width="38.42578125" style="26" customWidth="1"/>
    <col min="13823" max="14077" width="9.140625" style="26"/>
    <col min="14078" max="14078" width="38.42578125" style="26" customWidth="1"/>
    <col min="14079" max="14333" width="9.140625" style="26"/>
    <col min="14334" max="14334" width="38.42578125" style="26" customWidth="1"/>
    <col min="14335" max="14589" width="9.140625" style="26"/>
    <col min="14590" max="14590" width="38.42578125" style="26" customWidth="1"/>
    <col min="14591" max="14845" width="9.140625" style="26"/>
    <col min="14846" max="14846" width="38.42578125" style="26" customWidth="1"/>
    <col min="14847" max="15101" width="9.140625" style="26"/>
    <col min="15102" max="15102" width="38.42578125" style="26" customWidth="1"/>
    <col min="15103" max="15357" width="9.140625" style="26"/>
    <col min="15358" max="15358" width="38.42578125" style="26" customWidth="1"/>
    <col min="15359" max="15613" width="9.140625" style="26"/>
    <col min="15614" max="15614" width="38.42578125" style="26" customWidth="1"/>
    <col min="15615" max="15869" width="9.140625" style="26"/>
    <col min="15870" max="15870" width="38.42578125" style="26" customWidth="1"/>
    <col min="15871" max="16125" width="9.140625" style="26"/>
    <col min="16126" max="16126" width="38.42578125" style="26" customWidth="1"/>
    <col min="16127" max="16384" width="9.140625" style="26"/>
  </cols>
  <sheetData>
    <row r="1" spans="1:8" ht="15" x14ac:dyDescent="0.25">
      <c r="A1" s="21" t="s">
        <v>0</v>
      </c>
      <c r="B1" s="21"/>
      <c r="C1" s="21"/>
    </row>
    <row r="2" spans="1:8" ht="15" x14ac:dyDescent="0.25">
      <c r="A2" s="43" t="str">
        <f>Index!A3</f>
        <v>2014/15 FORECAST AND 2015/16 BUDGET</v>
      </c>
      <c r="B2" s="21"/>
      <c r="C2" s="21"/>
    </row>
    <row r="3" spans="1:8" ht="15" x14ac:dyDescent="0.25">
      <c r="A3" s="21" t="s">
        <v>83</v>
      </c>
      <c r="B3" s="21"/>
      <c r="C3" s="21"/>
      <c r="D3" s="21"/>
      <c r="E3" s="21"/>
    </row>
    <row r="4" spans="1:8" ht="15" x14ac:dyDescent="0.25">
      <c r="A4" s="21"/>
      <c r="B4" s="21"/>
      <c r="C4" s="21"/>
      <c r="D4" s="21"/>
      <c r="E4" s="21"/>
    </row>
    <row r="5" spans="1:8" ht="15" x14ac:dyDescent="0.25">
      <c r="A5" s="21"/>
      <c r="B5" s="11" t="str">
        <f>'1. Summary'!B5</f>
        <v>2013/14</v>
      </c>
      <c r="C5" s="24" t="str">
        <f>'1. Summary'!C5</f>
        <v>2014/15</v>
      </c>
      <c r="D5" s="11" t="str">
        <f>'1. Summary'!D5</f>
        <v>2014/15</v>
      </c>
      <c r="E5" s="11" t="str">
        <f>'1. Summary'!E5</f>
        <v>2014/15</v>
      </c>
      <c r="F5" s="24" t="str">
        <f>'1. Summary'!F5</f>
        <v>2015/16</v>
      </c>
      <c r="G5" s="24" t="str">
        <f>'1. Summary'!G5</f>
        <v>2016/17</v>
      </c>
      <c r="H5" s="24" t="str">
        <f>'1. Summary'!H5</f>
        <v>2017/18</v>
      </c>
    </row>
    <row r="6" spans="1:8" s="29" customFormat="1" ht="15" x14ac:dyDescent="0.25">
      <c r="B6" s="11" t="str">
        <f>'1. Summary'!B6</f>
        <v>12 month</v>
      </c>
      <c r="C6" s="24" t="str">
        <f>'1. Summary'!C6</f>
        <v>12 month</v>
      </c>
      <c r="D6" s="11" t="str">
        <f>'1. Summary'!D6</f>
        <v>6 months</v>
      </c>
      <c r="E6" s="11" t="str">
        <f>'1. Summary'!E6</f>
        <v>12 month</v>
      </c>
      <c r="F6" s="24" t="str">
        <f>'1. Summary'!F6</f>
        <v>12 month</v>
      </c>
      <c r="G6" s="24" t="str">
        <f>'1. Summary'!G6</f>
        <v>12 month</v>
      </c>
      <c r="H6" s="24" t="str">
        <f>'1. Summary'!H6</f>
        <v>12 month</v>
      </c>
    </row>
    <row r="7" spans="1:8" s="29" customFormat="1" ht="15" x14ac:dyDescent="0.25">
      <c r="B7" s="11" t="str">
        <f>'1. Summary'!B7</f>
        <v>Actual</v>
      </c>
      <c r="C7" s="24" t="str">
        <f>'1. Summary'!C7</f>
        <v>Budget</v>
      </c>
      <c r="D7" s="11" t="str">
        <f>'1. Summary'!D7</f>
        <v>to 28 Feb</v>
      </c>
      <c r="E7" s="11" t="str">
        <f>'1. Summary'!E7</f>
        <v>Forecast</v>
      </c>
      <c r="F7" s="24" t="str">
        <f>'1. Summary'!F7</f>
        <v>Budget</v>
      </c>
      <c r="G7" s="24" t="str">
        <f>'1. Summary'!G7</f>
        <v>Budget</v>
      </c>
      <c r="H7" s="24" t="str">
        <f>'1. Summary'!H7</f>
        <v>Budget</v>
      </c>
    </row>
    <row r="8" spans="1:8" ht="15" x14ac:dyDescent="0.25">
      <c r="A8" s="29"/>
      <c r="B8" s="29"/>
      <c r="C8" s="28"/>
      <c r="D8" s="29"/>
      <c r="E8" s="29"/>
    </row>
    <row r="9" spans="1:8" s="8" customFormat="1" ht="12.75" x14ac:dyDescent="0.2">
      <c r="A9" s="7" t="s">
        <v>7</v>
      </c>
      <c r="B9" s="13"/>
      <c r="C9" s="6"/>
      <c r="D9" s="13"/>
      <c r="E9" s="13"/>
      <c r="H9" s="6"/>
    </row>
    <row r="10" spans="1:8" s="8" customFormat="1" ht="12.75" x14ac:dyDescent="0.2">
      <c r="B10" s="5"/>
      <c r="C10" s="6"/>
      <c r="D10" s="5"/>
      <c r="E10" s="5"/>
      <c r="H10" s="6"/>
    </row>
    <row r="11" spans="1:8" s="8" customFormat="1" ht="12.75" x14ac:dyDescent="0.2">
      <c r="A11" s="8" t="s">
        <v>2</v>
      </c>
      <c r="B11" s="5">
        <v>389.5</v>
      </c>
      <c r="C11" s="6">
        <v>150</v>
      </c>
      <c r="D11" s="5">
        <f>[1]Admin!$D11</f>
        <v>227.5</v>
      </c>
      <c r="E11" s="39">
        <v>250</v>
      </c>
      <c r="F11" s="39">
        <v>250</v>
      </c>
      <c r="G11" s="39">
        <v>250</v>
      </c>
      <c r="H11" s="39">
        <v>250</v>
      </c>
    </row>
    <row r="12" spans="1:8" s="8" customFormat="1" ht="12.75" x14ac:dyDescent="0.2">
      <c r="A12" s="8" t="s">
        <v>8</v>
      </c>
      <c r="B12" s="5">
        <v>5.47</v>
      </c>
      <c r="C12" s="6">
        <v>750</v>
      </c>
      <c r="D12" s="5">
        <f>[1]Admin!$D12</f>
        <v>2</v>
      </c>
      <c r="E12" s="39">
        <v>4</v>
      </c>
      <c r="F12" s="39">
        <v>1000</v>
      </c>
      <c r="G12" s="39">
        <v>1000</v>
      </c>
      <c r="H12" s="39">
        <v>1000</v>
      </c>
    </row>
    <row r="13" spans="1:8" s="8" customFormat="1" ht="12.75" x14ac:dyDescent="0.2">
      <c r="A13" s="8" t="s">
        <v>62</v>
      </c>
      <c r="B13" s="5">
        <v>1565</v>
      </c>
      <c r="C13" s="6">
        <v>1400</v>
      </c>
      <c r="D13" s="5">
        <f>[1]Admin!$D13</f>
        <v>1259.99</v>
      </c>
      <c r="E13" s="39">
        <v>1400</v>
      </c>
      <c r="F13" s="39">
        <v>1400</v>
      </c>
      <c r="G13" s="39">
        <v>1400</v>
      </c>
      <c r="H13" s="39">
        <v>1400</v>
      </c>
    </row>
    <row r="14" spans="1:8" s="8" customFormat="1" ht="12.75" x14ac:dyDescent="0.2">
      <c r="A14" s="8" t="s">
        <v>20</v>
      </c>
      <c r="B14" s="5">
        <v>1813.676666666667</v>
      </c>
      <c r="C14" s="6">
        <v>1500</v>
      </c>
      <c r="D14" s="5">
        <f>[1]Admin!$D14</f>
        <v>1430.3333333333335</v>
      </c>
      <c r="E14" s="39">
        <v>1500</v>
      </c>
      <c r="F14" s="39">
        <v>1500</v>
      </c>
      <c r="G14" s="39"/>
      <c r="H14" s="39"/>
    </row>
    <row r="15" spans="1:8" s="8" customFormat="1" ht="12.75" x14ac:dyDescent="0.2">
      <c r="A15" s="8" t="s">
        <v>5</v>
      </c>
      <c r="B15" s="5">
        <v>52.216666666666661</v>
      </c>
      <c r="C15" s="6">
        <v>100</v>
      </c>
      <c r="D15" s="5">
        <f>[1]Admin!$D15</f>
        <v>15</v>
      </c>
      <c r="E15" s="39">
        <v>100</v>
      </c>
      <c r="F15" s="39">
        <v>100</v>
      </c>
      <c r="G15" s="39">
        <v>100</v>
      </c>
      <c r="H15" s="39">
        <v>100</v>
      </c>
    </row>
    <row r="16" spans="1:8" s="8" customFormat="1" ht="12.75" x14ac:dyDescent="0.2">
      <c r="B16" s="14"/>
      <c r="C16" s="6"/>
      <c r="D16" s="14"/>
      <c r="E16" s="14"/>
      <c r="H16" s="6"/>
    </row>
    <row r="17" spans="1:8" s="8" customFormat="1" ht="12.75" x14ac:dyDescent="0.2">
      <c r="B17" s="15">
        <f t="shared" ref="B17:H17" si="0">SUM(B11:B15)</f>
        <v>3825.8633333333337</v>
      </c>
      <c r="C17" s="16">
        <f t="shared" si="0"/>
        <v>3900</v>
      </c>
      <c r="D17" s="15">
        <f t="shared" si="0"/>
        <v>2934.8233333333337</v>
      </c>
      <c r="E17" s="15">
        <f t="shared" si="0"/>
        <v>3254</v>
      </c>
      <c r="F17" s="16">
        <f t="shared" si="0"/>
        <v>4250</v>
      </c>
      <c r="G17" s="15">
        <f t="shared" si="0"/>
        <v>2750</v>
      </c>
      <c r="H17" s="16">
        <f t="shared" si="0"/>
        <v>2750</v>
      </c>
    </row>
    <row r="18" spans="1:8" s="8" customFormat="1" ht="12.75" x14ac:dyDescent="0.2">
      <c r="B18" s="5"/>
      <c r="C18" s="6"/>
      <c r="D18" s="5"/>
      <c r="E18" s="5"/>
      <c r="H18" s="6"/>
    </row>
    <row r="19" spans="1:8" s="8" customFormat="1" ht="12.75" x14ac:dyDescent="0.2">
      <c r="A19" s="7" t="s">
        <v>9</v>
      </c>
      <c r="B19" s="5"/>
      <c r="C19" s="6"/>
      <c r="D19" s="5"/>
      <c r="E19" s="5"/>
      <c r="H19" s="6"/>
    </row>
    <row r="20" spans="1:8" s="8" customFormat="1" ht="12.75" x14ac:dyDescent="0.2">
      <c r="B20" s="5"/>
      <c r="C20" s="6"/>
      <c r="D20" s="5"/>
      <c r="E20" s="5"/>
      <c r="H20" s="6"/>
    </row>
    <row r="21" spans="1:8" s="8" customFormat="1" ht="12.75" x14ac:dyDescent="0.2">
      <c r="A21" s="8" t="s">
        <v>21</v>
      </c>
      <c r="B21" s="5">
        <v>27415.629999999997</v>
      </c>
      <c r="C21" s="6">
        <v>52062.813999999998</v>
      </c>
      <c r="D21" s="5">
        <f>[1]Admin!$D21</f>
        <v>13988.880000000001</v>
      </c>
      <c r="E21" s="38">
        <f>[3]Sheet1!$I$36</f>
        <v>38348.18</v>
      </c>
      <c r="F21" s="39">
        <f>[3]Sheet1!$I$52</f>
        <v>55491.79</v>
      </c>
      <c r="G21" s="39">
        <f>[3]Sheet1!$I$68</f>
        <v>59104.708499999993</v>
      </c>
      <c r="H21" s="39">
        <f>[3]Sheet1!$I$84</f>
        <v>62001.552124999987</v>
      </c>
    </row>
    <row r="22" spans="1:8" s="8" customFormat="1" ht="12.75" x14ac:dyDescent="0.2">
      <c r="A22" s="8" t="s">
        <v>101</v>
      </c>
      <c r="B22" s="5">
        <v>2294.5766666666668</v>
      </c>
      <c r="C22" s="6">
        <v>1700</v>
      </c>
      <c r="D22" s="5">
        <f>[1]Admin!$D22</f>
        <v>1022.02</v>
      </c>
      <c r="E22" s="38">
        <v>1700</v>
      </c>
      <c r="F22" s="39">
        <v>1700</v>
      </c>
      <c r="G22" s="39">
        <v>1700</v>
      </c>
      <c r="H22" s="39">
        <v>1700</v>
      </c>
    </row>
    <row r="23" spans="1:8" s="8" customFormat="1" ht="12.75" x14ac:dyDescent="0.2">
      <c r="A23" s="8" t="s">
        <v>100</v>
      </c>
      <c r="B23" s="5">
        <v>2521.0100000000002</v>
      </c>
      <c r="C23" s="6">
        <v>2500</v>
      </c>
      <c r="D23" s="5">
        <f>[1]Admin!$D24</f>
        <v>1078.67</v>
      </c>
      <c r="E23" s="38">
        <v>2200</v>
      </c>
      <c r="F23" s="39">
        <v>2200</v>
      </c>
      <c r="G23" s="39">
        <v>2200</v>
      </c>
      <c r="H23" s="39">
        <v>2200</v>
      </c>
    </row>
    <row r="24" spans="1:8" s="8" customFormat="1" ht="12.75" x14ac:dyDescent="0.2">
      <c r="A24" s="8" t="s">
        <v>22</v>
      </c>
      <c r="B24" s="5">
        <v>3828.2375000000002</v>
      </c>
      <c r="C24" s="6">
        <v>4000</v>
      </c>
      <c r="D24" s="5">
        <f>[1]Admin!$D25</f>
        <v>3741.0933333333328</v>
      </c>
      <c r="E24" s="38">
        <v>3741</v>
      </c>
      <c r="F24" s="39">
        <v>3741</v>
      </c>
      <c r="G24" s="39">
        <v>3741</v>
      </c>
      <c r="H24" s="39">
        <v>3741</v>
      </c>
    </row>
    <row r="25" spans="1:8" s="8" customFormat="1" ht="12.75" x14ac:dyDescent="0.2">
      <c r="A25" s="8" t="s">
        <v>1</v>
      </c>
      <c r="B25" s="5">
        <v>1073.45</v>
      </c>
      <c r="C25" s="6">
        <f>2073+250</f>
        <v>2323</v>
      </c>
      <c r="D25" s="5">
        <f>[1]Admin!$D26</f>
        <v>0</v>
      </c>
      <c r="E25" s="38">
        <v>2323</v>
      </c>
      <c r="F25" s="39">
        <f>1937+250</f>
        <v>2187</v>
      </c>
      <c r="G25" s="39">
        <f>1664+250</f>
        <v>1914</v>
      </c>
      <c r="H25" s="39">
        <v>1914</v>
      </c>
    </row>
    <row r="26" spans="1:8" s="8" customFormat="1" ht="12.75" x14ac:dyDescent="0.2">
      <c r="A26" s="8" t="s">
        <v>23</v>
      </c>
      <c r="B26" s="5">
        <v>1900</v>
      </c>
      <c r="C26" s="6">
        <v>2000</v>
      </c>
      <c r="D26" s="5">
        <f>[1]Admin!$D27</f>
        <v>0</v>
      </c>
      <c r="E26" s="38">
        <v>2000</v>
      </c>
      <c r="F26" s="39">
        <v>2100</v>
      </c>
      <c r="G26" s="39">
        <v>2200</v>
      </c>
      <c r="H26" s="39">
        <v>2300</v>
      </c>
    </row>
    <row r="27" spans="1:8" s="8" customFormat="1" ht="12.75" x14ac:dyDescent="0.2">
      <c r="A27" s="8" t="s">
        <v>24</v>
      </c>
      <c r="B27" s="5">
        <v>1714.9766666666665</v>
      </c>
      <c r="C27" s="6">
        <v>1600</v>
      </c>
      <c r="D27" s="5">
        <f>[1]Admin!$D28+[1]Admin!$D$32</f>
        <v>978.99666666666667</v>
      </c>
      <c r="E27" s="38">
        <v>1600</v>
      </c>
      <c r="F27" s="39">
        <v>1600</v>
      </c>
      <c r="G27" s="39">
        <v>1600</v>
      </c>
      <c r="H27" s="39">
        <v>1600</v>
      </c>
    </row>
    <row r="28" spans="1:8" s="8" customFormat="1" ht="12.75" x14ac:dyDescent="0.2">
      <c r="A28" s="8" t="s">
        <v>25</v>
      </c>
      <c r="B28" s="5">
        <v>1228.1199999999999</v>
      </c>
      <c r="C28" s="6">
        <v>1500</v>
      </c>
      <c r="D28" s="5">
        <f>[1]Admin!$D29</f>
        <v>533.72</v>
      </c>
      <c r="E28" s="38">
        <v>1300</v>
      </c>
      <c r="F28" s="39">
        <v>1300</v>
      </c>
      <c r="G28" s="39">
        <v>1300</v>
      </c>
      <c r="H28" s="39">
        <v>1300</v>
      </c>
    </row>
    <row r="29" spans="1:8" s="8" customFormat="1" ht="12.75" x14ac:dyDescent="0.2">
      <c r="A29" s="8" t="s">
        <v>26</v>
      </c>
      <c r="B29" s="5">
        <v>936.75666666666666</v>
      </c>
      <c r="C29" s="6">
        <v>1000</v>
      </c>
      <c r="D29" s="5">
        <f>[1]Admin!$D30</f>
        <v>533.29</v>
      </c>
      <c r="E29" s="38">
        <v>1000</v>
      </c>
      <c r="F29" s="39">
        <v>1000</v>
      </c>
      <c r="G29" s="39">
        <v>1000</v>
      </c>
      <c r="H29" s="39">
        <v>1000</v>
      </c>
    </row>
    <row r="30" spans="1:8" s="8" customFormat="1" ht="12.75" x14ac:dyDescent="0.2">
      <c r="A30" s="8" t="s">
        <v>127</v>
      </c>
      <c r="B30" s="5">
        <v>7370</v>
      </c>
      <c r="C30" s="6">
        <v>7408</v>
      </c>
      <c r="D30" s="5">
        <f>[1]Admin!$D31</f>
        <v>4213</v>
      </c>
      <c r="E30" s="38">
        <v>7408</v>
      </c>
      <c r="F30" s="39">
        <v>7408</v>
      </c>
      <c r="G30" s="39">
        <v>7408</v>
      </c>
      <c r="H30" s="39">
        <v>7408</v>
      </c>
    </row>
    <row r="31" spans="1:8" s="8" customFormat="1" ht="12.75" x14ac:dyDescent="0.2">
      <c r="A31" s="8" t="s">
        <v>193</v>
      </c>
      <c r="B31" s="5">
        <v>4875.5133333333324</v>
      </c>
      <c r="C31" s="6">
        <v>6000</v>
      </c>
      <c r="D31" s="5">
        <f>[1]Admin!$D$34+[1]Admin!$D$35</f>
        <v>3780.0999999999995</v>
      </c>
      <c r="E31" s="38">
        <v>6000</v>
      </c>
      <c r="F31" s="39">
        <v>6000</v>
      </c>
      <c r="G31" s="39">
        <v>6000</v>
      </c>
      <c r="H31" s="39">
        <v>6000</v>
      </c>
    </row>
    <row r="32" spans="1:8" s="8" customFormat="1" ht="12.75" x14ac:dyDescent="0.2">
      <c r="A32" s="8" t="s">
        <v>182</v>
      </c>
      <c r="B32" s="5"/>
      <c r="C32" s="6"/>
      <c r="D32" s="5"/>
      <c r="E32" s="38">
        <v>500</v>
      </c>
      <c r="F32" s="39">
        <v>1000</v>
      </c>
      <c r="G32" s="39">
        <v>1000</v>
      </c>
      <c r="H32" s="39">
        <v>1000</v>
      </c>
    </row>
    <row r="33" spans="1:8" s="8" customFormat="1" ht="12.75" x14ac:dyDescent="0.2">
      <c r="A33" s="8" t="s">
        <v>131</v>
      </c>
      <c r="B33" s="38"/>
      <c r="C33" s="6"/>
      <c r="D33" s="5">
        <v>354</v>
      </c>
      <c r="E33" s="5">
        <v>354</v>
      </c>
      <c r="F33" s="6">
        <v>1000</v>
      </c>
      <c r="G33" s="6">
        <v>1000</v>
      </c>
      <c r="H33" s="6">
        <v>1000</v>
      </c>
    </row>
    <row r="34" spans="1:8" s="8" customFormat="1" ht="12.75" x14ac:dyDescent="0.2">
      <c r="A34" s="8" t="s">
        <v>5</v>
      </c>
      <c r="B34" s="5">
        <v>-880.16333333333341</v>
      </c>
      <c r="C34" s="6">
        <v>2000</v>
      </c>
      <c r="D34" s="5">
        <f>[1]Admin!$D37</f>
        <v>1109.27</v>
      </c>
      <c r="E34" s="38">
        <v>1200</v>
      </c>
      <c r="F34" s="39">
        <v>1000</v>
      </c>
      <c r="G34" s="39">
        <v>1000</v>
      </c>
      <c r="H34" s="39">
        <v>1000</v>
      </c>
    </row>
    <row r="35" spans="1:8" s="8" customFormat="1" ht="12.75" x14ac:dyDescent="0.2">
      <c r="A35" s="8" t="s">
        <v>20</v>
      </c>
      <c r="B35" s="5">
        <v>2629.13</v>
      </c>
      <c r="C35" s="6">
        <v>2000</v>
      </c>
      <c r="D35" s="5">
        <f>[1]Admin!$D38</f>
        <v>0</v>
      </c>
      <c r="E35" s="38">
        <v>2000</v>
      </c>
      <c r="F35" s="39">
        <v>2000</v>
      </c>
      <c r="G35" s="39"/>
      <c r="H35" s="39"/>
    </row>
    <row r="36" spans="1:8" s="8" customFormat="1" ht="12.75" x14ac:dyDescent="0.2">
      <c r="B36" s="14"/>
      <c r="C36" s="6"/>
      <c r="D36" s="14"/>
      <c r="E36" s="14"/>
      <c r="G36" s="22"/>
      <c r="H36" s="6"/>
    </row>
    <row r="37" spans="1:8" s="8" customFormat="1" ht="12.75" x14ac:dyDescent="0.2">
      <c r="B37" s="14">
        <f t="shared" ref="B37:H37" si="1">SUM(B21:B35)</f>
        <v>56907.23750000001</v>
      </c>
      <c r="C37" s="16">
        <f t="shared" si="1"/>
        <v>86093.813999999998</v>
      </c>
      <c r="D37" s="14">
        <f t="shared" si="1"/>
        <v>31333.040000000001</v>
      </c>
      <c r="E37" s="14">
        <f t="shared" si="1"/>
        <v>71674.179999999993</v>
      </c>
      <c r="F37" s="16">
        <f t="shared" si="1"/>
        <v>89727.790000000008</v>
      </c>
      <c r="G37" s="16">
        <f t="shared" si="1"/>
        <v>91167.708499999993</v>
      </c>
      <c r="H37" s="16">
        <f t="shared" si="1"/>
        <v>94164.552124999987</v>
      </c>
    </row>
    <row r="38" spans="1:8" s="8" customFormat="1" ht="12.75" x14ac:dyDescent="0.2">
      <c r="C38" s="6"/>
      <c r="D38" s="17"/>
      <c r="E38" s="17"/>
      <c r="F38" s="6"/>
      <c r="G38" s="5"/>
      <c r="H38" s="6"/>
    </row>
    <row r="39" spans="1:8" s="8" customFormat="1" ht="12.75" x14ac:dyDescent="0.2">
      <c r="C39" s="6"/>
      <c r="D39" s="14"/>
      <c r="E39" s="5"/>
      <c r="F39" s="6"/>
      <c r="G39" s="5"/>
      <c r="H39" s="6"/>
    </row>
    <row r="40" spans="1:8" s="8" customFormat="1" ht="13.5" thickBot="1" x14ac:dyDescent="0.25">
      <c r="A40" s="7" t="s">
        <v>18</v>
      </c>
      <c r="B40" s="19">
        <f t="shared" ref="B40:H40" si="2">B17-B37</f>
        <v>-53081.374166666676</v>
      </c>
      <c r="C40" s="20">
        <f t="shared" si="2"/>
        <v>-82193.813999999998</v>
      </c>
      <c r="D40" s="19">
        <f t="shared" si="2"/>
        <v>-28398.216666666667</v>
      </c>
      <c r="E40" s="19">
        <f t="shared" si="2"/>
        <v>-68420.179999999993</v>
      </c>
      <c r="F40" s="20">
        <f t="shared" si="2"/>
        <v>-85477.790000000008</v>
      </c>
      <c r="G40" s="19">
        <f t="shared" si="2"/>
        <v>-88417.708499999993</v>
      </c>
      <c r="H40" s="20">
        <f t="shared" si="2"/>
        <v>-91414.552124999987</v>
      </c>
    </row>
    <row r="41" spans="1:8" ht="15" thickTop="1" x14ac:dyDescent="0.2">
      <c r="D41" s="27"/>
      <c r="E41" s="27"/>
    </row>
    <row r="42" spans="1:8" x14ac:dyDescent="0.2">
      <c r="A42" s="8" t="s">
        <v>65</v>
      </c>
      <c r="D42" s="27"/>
      <c r="E42" s="27"/>
    </row>
    <row r="43" spans="1:8" x14ac:dyDescent="0.2">
      <c r="D43" s="27"/>
      <c r="E43" s="27"/>
    </row>
    <row r="44" spans="1:8" s="8" customFormat="1" ht="12.75" x14ac:dyDescent="0.2">
      <c r="A44" s="8" t="s">
        <v>136</v>
      </c>
      <c r="D44" s="5"/>
      <c r="E44" s="5"/>
      <c r="H44" s="6"/>
    </row>
    <row r="45" spans="1:8" s="8" customFormat="1" ht="12.75" x14ac:dyDescent="0.2">
      <c r="A45" s="8" t="s">
        <v>183</v>
      </c>
      <c r="D45" s="5"/>
      <c r="E45" s="5"/>
      <c r="H45" s="6"/>
    </row>
    <row r="46" spans="1:8" s="8" customFormat="1" ht="12.75" x14ac:dyDescent="0.2">
      <c r="D46" s="5"/>
      <c r="E46" s="5"/>
      <c r="H46" s="6"/>
    </row>
    <row r="47" spans="1:8" s="8" customFormat="1" ht="12.75" x14ac:dyDescent="0.2">
      <c r="A47" s="8" t="s">
        <v>184</v>
      </c>
      <c r="D47" s="5"/>
      <c r="E47" s="5"/>
      <c r="H47" s="6"/>
    </row>
    <row r="48" spans="1:8" s="8" customFormat="1" ht="12.75" x14ac:dyDescent="0.2">
      <c r="A48" s="8" t="s">
        <v>185</v>
      </c>
      <c r="D48" s="5"/>
      <c r="E48" s="5"/>
      <c r="H48" s="6"/>
    </row>
    <row r="49" spans="1:8" s="8" customFormat="1" ht="12.75" x14ac:dyDescent="0.2">
      <c r="D49" s="5"/>
      <c r="E49" s="5"/>
      <c r="H49" s="6"/>
    </row>
    <row r="50" spans="1:8" s="8" customFormat="1" ht="12.75" x14ac:dyDescent="0.2">
      <c r="A50" s="8" t="s">
        <v>186</v>
      </c>
      <c r="D50" s="5"/>
      <c r="E50" s="5"/>
      <c r="H50" s="6"/>
    </row>
    <row r="51" spans="1:8" s="8" customFormat="1" ht="12.75" x14ac:dyDescent="0.2">
      <c r="H51" s="6"/>
    </row>
    <row r="52" spans="1:8" s="8" customFormat="1" ht="12.75" x14ac:dyDescent="0.2">
      <c r="A52" s="8" t="s">
        <v>218</v>
      </c>
      <c r="H52" s="6"/>
    </row>
    <row r="53" spans="1:8" s="8" customFormat="1" ht="12.75" x14ac:dyDescent="0.2">
      <c r="A53" s="8" t="s">
        <v>217</v>
      </c>
      <c r="H53" s="6"/>
    </row>
    <row r="54" spans="1:8" s="8" customFormat="1" ht="12.75" x14ac:dyDescent="0.2">
      <c r="H54" s="6"/>
    </row>
    <row r="55" spans="1:8" s="8" customFormat="1" ht="12.75" x14ac:dyDescent="0.2">
      <c r="A55" s="8" t="s">
        <v>114</v>
      </c>
      <c r="H55" s="6"/>
    </row>
    <row r="56" spans="1:8" s="8" customFormat="1" ht="12.75" x14ac:dyDescent="0.2">
      <c r="A56" s="8" t="s">
        <v>105</v>
      </c>
      <c r="H56" s="6"/>
    </row>
    <row r="57" spans="1:8" s="8" customFormat="1" ht="12.75" x14ac:dyDescent="0.2">
      <c r="H57" s="6"/>
    </row>
    <row r="58" spans="1:8" s="8" customFormat="1" ht="12.75" x14ac:dyDescent="0.2">
      <c r="H58" s="6"/>
    </row>
    <row r="59" spans="1:8" s="8" customFormat="1" ht="12.75" x14ac:dyDescent="0.2">
      <c r="H59" s="6"/>
    </row>
  </sheetData>
  <pageMargins left="0.7" right="0.7" top="0.75" bottom="0.75" header="0.3" footer="0.3"/>
  <pageSetup paperSize="9" scale="8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1. Summary</vt:lpstr>
      <vt:lpstr>2. Memb</vt:lpstr>
      <vt:lpstr>3. Home</vt:lpstr>
      <vt:lpstr>4. Junior</vt:lpstr>
      <vt:lpstr>5. Int</vt:lpstr>
      <vt:lpstr>6. British</vt:lpstr>
      <vt:lpstr>7. Comm</vt:lpstr>
      <vt:lpstr>8. Admin</vt:lpstr>
      <vt:lpstr>9. Library</vt:lpstr>
      <vt:lpstr>10. Workings</vt:lpstr>
      <vt:lpstr>11. Summary (2)</vt:lpstr>
      <vt:lpstr>12. Memb (2)</vt:lpstr>
      <vt:lpstr>13. Library (2)</vt:lpstr>
      <vt:lpstr>14. Workings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2015-03-29T12:58:48Z</cp:lastPrinted>
  <dcterms:created xsi:type="dcterms:W3CDTF">2012-10-27T10:06:17Z</dcterms:created>
  <dcterms:modified xsi:type="dcterms:W3CDTF">2015-03-29T14:27:26Z</dcterms:modified>
</cp:coreProperties>
</file>